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defaultThemeVersion="124226"/>
  <mc:AlternateContent xmlns:mc="http://schemas.openxmlformats.org/markup-compatibility/2006">
    <mc:Choice Requires="x15">
      <x15ac:absPath xmlns:x15ac="http://schemas.microsoft.com/office/spreadsheetml/2010/11/ac" url="https://covgov.sharepoint.com/sites/TM-VDOT-CO-SmartScaleCongestion/Shared Documents/General/SMART SCALE Website/508 Compliance/Round1/"/>
    </mc:Choice>
  </mc:AlternateContent>
  <xr:revisionPtr revIDLastSave="0" documentId="8_{D8F7D4A6-FA0B-4E01-A2EB-010C907B3F14}" xr6:coauthVersionLast="47" xr6:coauthVersionMax="47" xr10:uidLastSave="{00000000-0000-0000-0000-000000000000}"/>
  <bookViews>
    <workbookView xWindow="-28920" yWindow="-120" windowWidth="29040" windowHeight="15720" tabRatio="738" activeTab="1" xr2:uid="{00000000-000D-0000-FFFF-FFFF00000000}"/>
  </bookViews>
  <sheets>
    <sheet name="Summary" sheetId="21" r:id="rId1"/>
    <sheet name="Projects" sheetId="1" r:id="rId2"/>
  </sheets>
  <definedNames>
    <definedName name="_1_V_Flat_File_010816">Projects!$A$1:$L$164</definedName>
    <definedName name="_xlnm._FilterDatabase" localSheetId="1" hidden="1">Projects!$A$1:$M$164</definedName>
    <definedName name="_xlnm.Print_Area" localSheetId="1">Projects!$A$1:$L$164</definedName>
    <definedName name="_xlnm.Print_Titles" localSheetId="1">Projects!$1:$1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N13" i="21" l="1"/>
  <c r="M13" i="21"/>
  <c r="J13" i="21"/>
  <c r="H13" i="21"/>
  <c r="I13" i="21" s="1"/>
  <c r="G13" i="21"/>
  <c r="E13" i="21"/>
  <c r="D13" i="21"/>
  <c r="P12" i="21"/>
  <c r="B12" i="21"/>
  <c r="F12" i="21" s="1"/>
  <c r="K12" i="21" s="1"/>
  <c r="Q12" i="21" s="1"/>
  <c r="P11" i="21"/>
  <c r="B11" i="21"/>
  <c r="F11" i="21" s="1"/>
  <c r="K11" i="21" s="1"/>
  <c r="P10" i="21"/>
  <c r="B10" i="21"/>
  <c r="F10" i="21" s="1"/>
  <c r="K10" i="21" s="1"/>
  <c r="P9" i="21"/>
  <c r="B9" i="21"/>
  <c r="F9" i="21" s="1"/>
  <c r="K9" i="21" s="1"/>
  <c r="P8" i="21"/>
  <c r="B8" i="21"/>
  <c r="F8" i="21" s="1"/>
  <c r="K8" i="21" s="1"/>
  <c r="Q8" i="21" s="1"/>
  <c r="P7" i="21"/>
  <c r="B7" i="21"/>
  <c r="F7" i="21" s="1"/>
  <c r="P6" i="21"/>
  <c r="B6" i="21"/>
  <c r="F6" i="21" s="1"/>
  <c r="P5" i="21"/>
  <c r="B5" i="21"/>
  <c r="F5" i="21" s="1"/>
  <c r="K5" i="21" s="1"/>
  <c r="P4" i="21"/>
  <c r="B4" i="21"/>
  <c r="F4" i="21" s="1"/>
  <c r="P13" i="21" l="1"/>
  <c r="R5" i="21"/>
  <c r="Q5" i="21"/>
  <c r="K7" i="21"/>
  <c r="Q7" i="21" s="1"/>
  <c r="R7" i="21"/>
  <c r="Q9" i="21"/>
  <c r="R9" i="21"/>
  <c r="R11" i="21"/>
  <c r="Q11" i="21"/>
  <c r="F13" i="21"/>
  <c r="K6" i="21"/>
  <c r="Q6" i="21" s="1"/>
  <c r="R6" i="21"/>
  <c r="Q10" i="21"/>
  <c r="R10" i="21"/>
  <c r="R8" i="21"/>
  <c r="S8" i="21" s="1"/>
  <c r="R12" i="21"/>
  <c r="S12" i="21" s="1"/>
  <c r="K4" i="21"/>
  <c r="B13" i="21"/>
  <c r="R4" i="21"/>
  <c r="S7" i="21" l="1"/>
  <c r="S10" i="21"/>
  <c r="S9" i="21"/>
  <c r="Q4" i="21"/>
  <c r="Q13" i="21" s="1"/>
  <c r="K13" i="21"/>
  <c r="L13" i="21" s="1"/>
  <c r="O13" i="21" s="1"/>
  <c r="S5" i="21"/>
  <c r="R13" i="21"/>
  <c r="S6" i="21"/>
  <c r="S11" i="21"/>
  <c r="S4" i="21" l="1"/>
  <c r="S13" i="21" s="1"/>
</calcChain>
</file>

<file path=xl/sharedStrings.xml><?xml version="1.0" encoding="utf-8"?>
<sst xmlns="http://schemas.openxmlformats.org/spreadsheetml/2006/main" count="966" uniqueCount="314">
  <si>
    <t>A</t>
  </si>
  <si>
    <t>NOVA</t>
  </si>
  <si>
    <t>Fairfax County</t>
  </si>
  <si>
    <t>Route 7 Widening (Phase I)</t>
  </si>
  <si>
    <t>X</t>
  </si>
  <si>
    <t>Route 7 Widening (Phase II)</t>
  </si>
  <si>
    <t>Route 28 Widening (PW County Line to Old Centreville Road)</t>
  </si>
  <si>
    <t>B</t>
  </si>
  <si>
    <t>Richmond</t>
  </si>
  <si>
    <t>Hanover County</t>
  </si>
  <si>
    <t>Expansion of Commuter Parking Lot East of Exit 140 on I-95</t>
  </si>
  <si>
    <t>Coliseum Drive Extension</t>
  </si>
  <si>
    <t>D</t>
  </si>
  <si>
    <t>Salem</t>
  </si>
  <si>
    <t>County of Bedford</t>
  </si>
  <si>
    <t>County of Spotsylvania</t>
  </si>
  <si>
    <t>Rt 606 West</t>
  </si>
  <si>
    <t>AI-95/I-64 Overlap - SB I-95 Franklin Street Off Ramp</t>
  </si>
  <si>
    <t>BI-95/I-64 Overlap NB I-95 Belvidere Acceleration Lane</t>
  </si>
  <si>
    <t>CI-95/I-64 Overlap: NB I-95 Deceleration Lane to Hermitage</t>
  </si>
  <si>
    <t>EI-95 and Maury Street Freight Interchange Improvements</t>
  </si>
  <si>
    <t>GI-95/I-64 Overlap: Broad Street Exit Improvements</t>
  </si>
  <si>
    <t>PUS250 Streetscape Project</t>
  </si>
  <si>
    <t>C</t>
  </si>
  <si>
    <t>Staunton</t>
  </si>
  <si>
    <t>City of Harrisonburg</t>
  </si>
  <si>
    <t>South Main Street and MLK Jr. Way Improvements</t>
  </si>
  <si>
    <t>Town of Christiansburg</t>
  </si>
  <si>
    <t>N Franklin St - Cambria St Intersection/N Franklin Corridor</t>
  </si>
  <si>
    <t>Hampton Roads Transportation Planning Organization</t>
  </si>
  <si>
    <t>Richmond Regional TPO</t>
  </si>
  <si>
    <t>ITS Low Bridge Warning System: I-95/I-64 Overlap</t>
  </si>
  <si>
    <t>Lynchburg</t>
  </si>
  <si>
    <t>Hopewell</t>
  </si>
  <si>
    <t>Organization Name</t>
  </si>
  <si>
    <t>Project Title</t>
  </si>
  <si>
    <t>Statewide High Priority</t>
  </si>
  <si>
    <t>District Grant</t>
  </si>
  <si>
    <t>County of Chesterfield</t>
  </si>
  <si>
    <t>I-95/Route 10 Interchange Improvements</t>
  </si>
  <si>
    <t>Bristol</t>
  </si>
  <si>
    <t>County of Wythe</t>
  </si>
  <si>
    <t>Mount Cross Road Widening Phase 1</t>
  </si>
  <si>
    <t>County of James City</t>
  </si>
  <si>
    <t>Longhill Road Improvements - Route 199 to Olde Towne Road</t>
  </si>
  <si>
    <t>Culpeper</t>
  </si>
  <si>
    <t>Stafford</t>
  </si>
  <si>
    <t>Stafford Route 1-Courthouse Area Corridor Road Improvements</t>
  </si>
  <si>
    <t>Augusta</t>
  </si>
  <si>
    <t>Route 616 Safety Improvement Project</t>
  </si>
  <si>
    <t>SAWMPO</t>
  </si>
  <si>
    <t>Town of Blacksburg</t>
  </si>
  <si>
    <t>North Main Intersection Improvements at 460 Bypass</t>
  </si>
  <si>
    <t>Essex County</t>
  </si>
  <si>
    <t>Route 17 Corridor Improvements</t>
  </si>
  <si>
    <t>City of Virginia Beach</t>
  </si>
  <si>
    <t>Laskin Road Bridge Replacement</t>
  </si>
  <si>
    <t>Centerville Turnpike - Phase III</t>
  </si>
  <si>
    <t>Indian River Road Phase VII-A</t>
  </si>
  <si>
    <t>Town of Bluefield</t>
  </si>
  <si>
    <t>Leatherwood Lane</t>
  </si>
  <si>
    <t>I-81 Exit 220 and 221 Accel/Decl Lanes</t>
  </si>
  <si>
    <t>Sliding Hill Road - Widening (UPC 104957)</t>
  </si>
  <si>
    <t>Hampton Roads</t>
  </si>
  <si>
    <t>City of Hampton</t>
  </si>
  <si>
    <t>Little Back River Rd Reconstruction w/New Peak Alt-Dir Lane</t>
  </si>
  <si>
    <t>Fredericksburg</t>
  </si>
  <si>
    <t>George Washington Regional Commission</t>
  </si>
  <si>
    <t>City of Salem</t>
  </si>
  <si>
    <t>UPC 8753 East Main Street Route 460 Phase I</t>
  </si>
  <si>
    <t>US 460 "S" Curves</t>
  </si>
  <si>
    <t>Rt 17, I95 Bridge to Hospital Blvd</t>
  </si>
  <si>
    <t>City of Richmond</t>
  </si>
  <si>
    <t>460/630 Turn Lanes</t>
  </si>
  <si>
    <t>Warwick Boulevard over Lake Maury Bridge Replacement</t>
  </si>
  <si>
    <t>Greater Lynchburg Transit Company</t>
  </si>
  <si>
    <t>Central Business District Circulator</t>
  </si>
  <si>
    <t>Town of Altavista</t>
  </si>
  <si>
    <t>Danville MPO</t>
  </si>
  <si>
    <t>Route 58-Route 311 Intersection Improvement</t>
  </si>
  <si>
    <t>Main Street and Lynch Mill Road Intersection</t>
  </si>
  <si>
    <t>Campbell</t>
  </si>
  <si>
    <t>Route 501 Turn Lanes @ Route 633</t>
  </si>
  <si>
    <t>Roanoke Valley Transportation Planning Organization</t>
  </si>
  <si>
    <t>I-81 Northbound Auxiliary Lane from Exit 141 to 143</t>
  </si>
  <si>
    <t>Route 501 Shoulder Widening</t>
  </si>
  <si>
    <t>Central Virginia Metropolitan Planning Organization</t>
  </si>
  <si>
    <t>Waterlick Congestion and Safety Improvements</t>
  </si>
  <si>
    <t>Route 221 Congestion and Safety Improvements</t>
  </si>
  <si>
    <t>Roanoke River Greenway--Green Hill Park to Riverside Park</t>
  </si>
  <si>
    <t>I-64 EB Pavement Marking Improvements</t>
  </si>
  <si>
    <t>I-64 Extend Accel and Decel Lanes mm 203</t>
  </si>
  <si>
    <t>Route 10 (Bermuda Triangle Rd to Meadowville Rd) Superstreet</t>
  </si>
  <si>
    <t>Pittsylvania County</t>
  </si>
  <si>
    <t>Climax Road Improvements</t>
  </si>
  <si>
    <t>County of Charlotte</t>
  </si>
  <si>
    <t>Crafton Gates US 360/Rt.47 Intersection Improvements Project</t>
  </si>
  <si>
    <t>Town of Herndon</t>
  </si>
  <si>
    <t>East Spring Street Widening Project (UPC 105521)</t>
  </si>
  <si>
    <t>City of Newport News</t>
  </si>
  <si>
    <t>Atkinson Boulevard</t>
  </si>
  <si>
    <t>I-195 Interchange Improvements at Laburnum Ave</t>
  </si>
  <si>
    <t>Construct Auxiliary Lane I77 North Exit 32 onto I81 South</t>
  </si>
  <si>
    <t>City of Danville</t>
  </si>
  <si>
    <t>I-64 Peninsula Widening</t>
  </si>
  <si>
    <t>County of King George</t>
  </si>
  <si>
    <t>Turn Lane Extension North Bound Dahlgren Naval Base</t>
  </si>
  <si>
    <t>Winchester-Frederick County MPO</t>
  </si>
  <si>
    <t>I-81 Exit 323 Accel/Decel Lane Extension</t>
  </si>
  <si>
    <t>Rte. 624/Happy Creek Rd.</t>
  </si>
  <si>
    <t>County of Rockingham</t>
  </si>
  <si>
    <t>US 33 West- Rawley Pike</t>
  </si>
  <si>
    <t>Henry County</t>
  </si>
  <si>
    <t>US 58 East Turn Lane Construction at US 58/220 By-Pass</t>
  </si>
  <si>
    <t>U.S. 220 Communications and Adaptive System Project</t>
  </si>
  <si>
    <t>VA 11- South Valley Pike</t>
  </si>
  <si>
    <t>County of Franklin</t>
  </si>
  <si>
    <t>Safety Improvements to Route 122 at Route 636 Intersection</t>
  </si>
  <si>
    <t>Culpeper County</t>
  </si>
  <si>
    <t>Brandy Station Park &amp; Ride Lot</t>
  </si>
  <si>
    <t>I-81 Exit 245 Improvements</t>
  </si>
  <si>
    <t>Town of Vienna</t>
  </si>
  <si>
    <t>Maple Avenue and Park Street Traffic Signal Reconstruction</t>
  </si>
  <si>
    <t>Manassas</t>
  </si>
  <si>
    <t>I-64 Ramp Signalization at Ashland Road (Rte.623)</t>
  </si>
  <si>
    <t>Appomattox County</t>
  </si>
  <si>
    <t>460/609 Turn Lanes</t>
  </si>
  <si>
    <t>I-81 Exit 222 Improvements</t>
  </si>
  <si>
    <t>Goochland County</t>
  </si>
  <si>
    <t>Rte. 288 / Rte. 250 Interchange</t>
  </si>
  <si>
    <t>City of Galax</t>
  </si>
  <si>
    <t>Cranberry Road Improvements</t>
  </si>
  <si>
    <t>Town of Clifton Forge</t>
  </si>
  <si>
    <t>Multimodal Improvements along Boulevard-Roanoke for Veterans</t>
  </si>
  <si>
    <t>Oddfellows Road Segment B2</t>
  </si>
  <si>
    <t>Fredericksburg Area MPO</t>
  </si>
  <si>
    <t>UPC 101595 - Rappahannock River Crossing (Southbound)</t>
  </si>
  <si>
    <t>New Commuter Parking Lot for Route 1 at Commonwealth Drive</t>
  </si>
  <si>
    <t>Howardsville Turnpike- Rt. 610</t>
  </si>
  <si>
    <t>US 15/ VA 665 Intersection (Worsham)</t>
  </si>
  <si>
    <t>County of Roanoke</t>
  </si>
  <si>
    <t>Route 419 Widening, Safety, and Multimodal Improvements</t>
  </si>
  <si>
    <t>City of Roanoke</t>
  </si>
  <si>
    <t>10th Street Reconstruction</t>
  </si>
  <si>
    <t>City of Fairfax</t>
  </si>
  <si>
    <t>Government Center Parkway Extension</t>
  </si>
  <si>
    <t>Middle Peninsula PDC</t>
  </si>
  <si>
    <t>Rappahannock Community College Site Access Improvements</t>
  </si>
  <si>
    <t>Sudley Road Third Lane</t>
  </si>
  <si>
    <t>Lila Drive / Route 115 Intersection Safety Improvements</t>
  </si>
  <si>
    <t>Town of Abingdon</t>
  </si>
  <si>
    <t>I-81 at State Route 75 (Exit 17) Interchange Modifications</t>
  </si>
  <si>
    <t>Central Shenandoah PDC</t>
  </si>
  <si>
    <t>Interstate 81 Exit 213 Acceleration Lanes</t>
  </si>
  <si>
    <t>Route 311 / Route 419 Int. Safety &amp; Congestion Improvements</t>
  </si>
  <si>
    <t>City of Norfolk</t>
  </si>
  <si>
    <t>I-64/Northampton Boulevard Interchange Modifications</t>
  </si>
  <si>
    <t>U.S. 58 Corridor Intersection Capacity &amp; Safety Improvements</t>
  </si>
  <si>
    <t>City of Charlottesville</t>
  </si>
  <si>
    <t>East High Streetscape Improvements</t>
  </si>
  <si>
    <t>Belvedere Street Interchange Safety Improvements</t>
  </si>
  <si>
    <t>County of Fauquier</t>
  </si>
  <si>
    <t>Intersection of W James Anderson Hwy &amp; S James River (60&amp;56)</t>
  </si>
  <si>
    <t>U.S. Route 15/17/29 Warrenton Interchange</t>
  </si>
  <si>
    <t>Warrenton Park and Ride Lot Expansion</t>
  </si>
  <si>
    <t>County of Warren</t>
  </si>
  <si>
    <t>County of Westmoreland</t>
  </si>
  <si>
    <t>Rte 3 Passing Lanes Between Potomac Mills and Flat Iron</t>
  </si>
  <si>
    <t>City of Bristol</t>
  </si>
  <si>
    <t>Lee Highway Widening - Exit 5 Phase 1B</t>
  </si>
  <si>
    <t>Lee Highway Widening - Exit 5 Phase 2</t>
  </si>
  <si>
    <t>Northern Virginia Transportation Authority</t>
  </si>
  <si>
    <t>Transform66 Outside the Beltway</t>
  </si>
  <si>
    <t>Nelson County</t>
  </si>
  <si>
    <t>Route 29/655 Intersection Improvement</t>
  </si>
  <si>
    <t>Route 151/664 Turn Lane</t>
  </si>
  <si>
    <t>Emmet Street Corridor Streetscape and Intersections</t>
  </si>
  <si>
    <t>University Drive Extension</t>
  </si>
  <si>
    <t>County of Gloucester</t>
  </si>
  <si>
    <t>Intersection Improvements - Routes 17B/14/3</t>
  </si>
  <si>
    <t>Lifecore Drive Shared Use Path</t>
  </si>
  <si>
    <t>Hampton Roads Transit</t>
  </si>
  <si>
    <t>Regional Commuter Express Bus</t>
  </si>
  <si>
    <t>Lee County</t>
  </si>
  <si>
    <t>Route 58 Truck Climbing Lane</t>
  </si>
  <si>
    <t>Heartland Regional Business Park Entrance</t>
  </si>
  <si>
    <t>County of Prince George</t>
  </si>
  <si>
    <t>Route 460 &amp; Route 629/630 Intersection Improvement Project</t>
  </si>
  <si>
    <t>City of Alexandria</t>
  </si>
  <si>
    <t>Broadband Link for West Eisenhower Avenue</t>
  </si>
  <si>
    <t>Traffic Adaptive Signal Control</t>
  </si>
  <si>
    <t>King William</t>
  </si>
  <si>
    <t>Intersection Improvements - Rte 30/360</t>
  </si>
  <si>
    <t>Suffolk</t>
  </si>
  <si>
    <t>US Route 17/Shoulders Hill Intersection (UPC 69050)</t>
  </si>
  <si>
    <t>Stafford Route 1 at Potomac Creek Drive</t>
  </si>
  <si>
    <t>Safety Improvements on Rte 1 @ Woodstock Ln and Telegraph Rd</t>
  </si>
  <si>
    <t>County of Prince Edward</t>
  </si>
  <si>
    <t>US 460 at VA 307</t>
  </si>
  <si>
    <t>City of Waynesboro</t>
  </si>
  <si>
    <t>Full Southern Corridor Project</t>
  </si>
  <si>
    <t>Business Park Access Road with ARC support</t>
  </si>
  <si>
    <t>Town of Wytheville</t>
  </si>
  <si>
    <t>Connector Road Phase II</t>
  </si>
  <si>
    <t>US 15/VA 692 Intersection (Kingsville)</t>
  </si>
  <si>
    <t>Washington County</t>
  </si>
  <si>
    <t>Interstate 81 - Exit 19 Modifications</t>
  </si>
  <si>
    <t>Colonial Avenue Improvements</t>
  </si>
  <si>
    <t>Pedestrian Improvements on Route 17 SB at Gloucester Pt</t>
  </si>
  <si>
    <t>Old Cameron Run Trail</t>
  </si>
  <si>
    <t>City of Falls Church</t>
  </si>
  <si>
    <t>Pedestrian Crossings</t>
  </si>
  <si>
    <t>County of Arlington</t>
  </si>
  <si>
    <t>Ballston-MU Metrorail Station West Entrance</t>
  </si>
  <si>
    <t>Carroll County</t>
  </si>
  <si>
    <t>County of Henrico</t>
  </si>
  <si>
    <t>Rte 6 Patterson Ave at Parham Rd Intersection Improvements</t>
  </si>
  <si>
    <t>Prince William County</t>
  </si>
  <si>
    <t>Widen Route 1 to Six Lanes - Marys Way to Featherstone Road</t>
  </si>
  <si>
    <t>Route 682 Woody's Lake Road</t>
  </si>
  <si>
    <t>Fontaine Avenue Streetscape Improvements</t>
  </si>
  <si>
    <t>Intersection 15 &amp; 636 (Shepards Corner)</t>
  </si>
  <si>
    <t>U.S. Route 58 Corridor Improvement Project</t>
  </si>
  <si>
    <t>Pedestrian Improvements - Northern Rte 17/17B Intersection</t>
  </si>
  <si>
    <t>Norfolk Traffic Control System Platform Upgrade</t>
  </si>
  <si>
    <t>County of Halifax</t>
  </si>
  <si>
    <t>US 501 Passing Lanes and Shoulder Widening</t>
  </si>
  <si>
    <t>Southampton</t>
  </si>
  <si>
    <t>General Thomas Highway Signalization Project</t>
  </si>
  <si>
    <t>City of Fredericksburg</t>
  </si>
  <si>
    <t>Virginia Central Railway Trail Bridge</t>
  </si>
  <si>
    <t>County of Amherst</t>
  </si>
  <si>
    <t>County of Buckingham</t>
  </si>
  <si>
    <t>U.S. Route 17 at U.S. 258 Intersection Capacity Improvements</t>
  </si>
  <si>
    <t>County of Fluvanna</t>
  </si>
  <si>
    <t>Rt. 53 Rt. 618 Roundabout</t>
  </si>
  <si>
    <t>Roundabout at the Intersection of US 15 and Route 53</t>
  </si>
  <si>
    <t>Route 52 North Spot Improvements</t>
  </si>
  <si>
    <t>County of Caroline</t>
  </si>
  <si>
    <t>UPC 106670-Widening of Route 639 Ladysmith Road</t>
  </si>
  <si>
    <t>Route 601, Buckshoal Road Safety Improvements</t>
  </si>
  <si>
    <t>County of Frederick</t>
  </si>
  <si>
    <t>Downtown Planning Opportunity Area</t>
  </si>
  <si>
    <t>County of Grayson</t>
  </si>
  <si>
    <t>Route 21 and 58 Intersection Radius Improvement</t>
  </si>
  <si>
    <t>ART Service Restructuring and Expansion</t>
  </si>
  <si>
    <t>Modify I-95 SB Off Ramp At SR 784 Dale Boulevard</t>
  </si>
  <si>
    <t>West Creek Parkway Signalization at Patterson Aveneue</t>
  </si>
  <si>
    <t>Route 10/58 Godwin Boulevard Park and Ride Lot</t>
  </si>
  <si>
    <t>County of Scott</t>
  </si>
  <si>
    <t>US58/23 Access Management w/ Park &amp; Ride</t>
  </si>
  <si>
    <t>Route 11 South at Apple Valley Road Turn lanes</t>
  </si>
  <si>
    <t>Louisa County</t>
  </si>
  <si>
    <t>TDM Strategies Serving the I-66 Corridor</t>
  </si>
  <si>
    <t>School Bus Road relocation to Chalklevel Road</t>
  </si>
  <si>
    <t>Petersburg Station Park and Ride Structured Lot</t>
  </si>
  <si>
    <t>Area Type</t>
  </si>
  <si>
    <t>App ID</t>
  </si>
  <si>
    <t>Score Divided by HB2 Cost</t>
  </si>
  <si>
    <t>District</t>
  </si>
  <si>
    <t>Project  Benefit Score</t>
  </si>
  <si>
    <t>County of Isle of Wight</t>
  </si>
  <si>
    <t>Nike Park Road Extension from Reynolds Drive to US Route 17</t>
  </si>
  <si>
    <t>City of Chesapeake</t>
  </si>
  <si>
    <t>County of King &amp; Queen</t>
  </si>
  <si>
    <t>King and Queen County Business/Telework Center</t>
  </si>
  <si>
    <t>HP</t>
  </si>
  <si>
    <t>Greater Roanoke Transit Company</t>
  </si>
  <si>
    <t>Transit Accessibility Improvement on Edgewood St.(Roanoke)</t>
  </si>
  <si>
    <t>Peninsula Regional Park and Ride Enhancement</t>
  </si>
  <si>
    <t>Deep Creek Atlantic Intracoastal Waterway Bridge Replacement</t>
  </si>
  <si>
    <t>I-64 Widening (I-295 to Exit 205 Bottoms Bridge)</t>
  </si>
  <si>
    <t>DG Only</t>
  </si>
  <si>
    <t>Count</t>
  </si>
  <si>
    <t>Available</t>
  </si>
  <si>
    <t>DG</t>
  </si>
  <si>
    <t>Remaining</t>
  </si>
  <si>
    <t>HP Allocated</t>
  </si>
  <si>
    <t>Allocated</t>
  </si>
  <si>
    <t>DG/HP Comingled</t>
  </si>
  <si>
    <t>HP Remaining</t>
  </si>
  <si>
    <t>HP Only</t>
  </si>
  <si>
    <t>Total</t>
  </si>
  <si>
    <t>STEP 1</t>
  </si>
  <si>
    <t>STEP 3</t>
  </si>
  <si>
    <t>STEP 4</t>
  </si>
  <si>
    <t>HP Only Remaining</t>
  </si>
  <si>
    <t>Step 2</t>
  </si>
  <si>
    <t>Step 1</t>
  </si>
  <si>
    <t>Step 3</t>
  </si>
  <si>
    <t>Step 4</t>
  </si>
  <si>
    <t>Greene County</t>
  </si>
  <si>
    <t>Route 33 at Route 29 Ruckersville Road Improvement</t>
  </si>
  <si>
    <t>City of Petersburg</t>
  </si>
  <si>
    <t>Route 277 Widening and Access Management</t>
  </si>
  <si>
    <t>Fox Drive Turn Lane Improvement</t>
  </si>
  <si>
    <t>Route 11 North Improvements between Exit 317 and Rt 37</t>
  </si>
  <si>
    <t>New River Valley MPO</t>
  </si>
  <si>
    <t>Route 460 at Franklin Street EB Ramp Construction</t>
  </si>
  <si>
    <t>Route 607 Intersection Improvements at US Route 29</t>
  </si>
  <si>
    <t>W Broadway St and 21st Ave Intersection Improvements</t>
  </si>
  <si>
    <t>DG Allocated</t>
  </si>
  <si>
    <t>Summary</t>
  </si>
  <si>
    <t>STEP 2</t>
  </si>
  <si>
    <t>UPCs</t>
  </si>
  <si>
    <t>Calculate revised benefit score based on excluding environmental impact measure and exclude projects if the new score is less than the lowest scoring funded project</t>
  </si>
  <si>
    <t>Fund top scoring projects using HPP funds within each district that would have otherwise been funded with DGP funds but were not because they are only eligible for HPP (as long as their HB2 cost&lt;total DG funds available)</t>
  </si>
  <si>
    <t>In any district where unallocated DGP funds are available, co-mingle remaining DGP funds with HPP funds to fund the next highest scoring project eligible for both programs</t>
  </si>
  <si>
    <t>REV Base Scenario</t>
  </si>
  <si>
    <t>Fund projects with an HB2 score over 1.0 based on the highest project benefit until funds are insufficient to fund the unfunded project with the highest project benefit</t>
  </si>
  <si>
    <t>*Includes corrections to App ID 614 in Lynchburg regarding program eligibility, App ID 520, 693 &amp; 731 in Bristol and Lynchburg regarding the HB2 cost, and App ID 516, 587 &amp; 716 in NOVA regarding the congestion score</t>
  </si>
  <si>
    <t>Fund top scoring projects w/i each district eligible for DGP funds using DGP funds until remaining funds are insufficient to fund the next highest scoring project,excluding any project originally included solely because it does not have an environmental impact</t>
  </si>
  <si>
    <t>Project Total Cost</t>
  </si>
  <si>
    <t>Project HB2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</si>
</sst>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_(&quot;$&quot;* #,##0_);_(&quot;$&quot;* \(#,##0\);_(&quot;$&quot;* &quot;-&quot;??_);_(@_)"/>
    <numFmt numFmtId="166" formatCode="&quot;$&quot;#,##0"/>
    <numFmt numFmtId="167" formatCode="_(* #,##0_);_(* \(#,##0\);_(* &quot;-&quot;??_);_(@_)"/>
    <numFmt numFmtId="168" formatCode="_(&quot;$&quot;* #,##0.000_);_(&quot;$&quot;* \(#,##0.000\);_(&quot;$&quot;* &quot;-&quot;??_);_(@_)"/>
  </numFmts>
  <fonts count="7"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1"/>
      <color theme="1"/>
      <name val="Calibri"/>
      <family val="2"/>
      <scheme val="minor"/>
    </font>
    <font>
      <sz val="8"/>
      <name val="Verdana"/>
      <family val="2"/>
    </font>
    <font>
      <b/>
      <sz val="1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0" fillId="0" borderId="0" xfId="0" applyAlignment="1">
      <alignment horizontal="center"/>
    </xf>
    <xf numFmtId="165" fontId="0" fillId="0" borderId="0" xfId="2" applyNumberFormat="1" applyFont="1"/>
    <xf numFmtId="165" fontId="0" fillId="0" borderId="0" xfId="0" applyNumberFormat="1"/>
    <xf numFmtId="0" fontId="0" fillId="7" borderId="1" xfId="0" applyFill="1" applyBorder="1"/>
    <xf numFmtId="0" fontId="0" fillId="7" borderId="1" xfId="0" applyFill="1" applyBorder="1" applyAlignment="1">
      <alignment horizontal="center"/>
    </xf>
    <xf numFmtId="164" fontId="0" fillId="7" borderId="1" xfId="0" applyNumberFormat="1" applyFill="1" applyBorder="1"/>
    <xf numFmtId="165" fontId="0" fillId="7" borderId="1" xfId="2" applyNumberFormat="1" applyFont="1" applyFill="1" applyBorder="1"/>
    <xf numFmtId="0" fontId="0" fillId="9" borderId="1" xfId="0" applyFill="1" applyBorder="1"/>
    <xf numFmtId="0" fontId="0" fillId="9" borderId="1" xfId="0" applyFill="1" applyBorder="1" applyAlignment="1">
      <alignment horizontal="center"/>
    </xf>
    <xf numFmtId="164" fontId="0" fillId="9" borderId="1" xfId="0" applyNumberFormat="1" applyFill="1" applyBorder="1"/>
    <xf numFmtId="165" fontId="0" fillId="9" borderId="1" xfId="2" applyNumberFormat="1" applyFont="1" applyFill="1" applyBorder="1"/>
    <xf numFmtId="164" fontId="0" fillId="0" borderId="0" xfId="0" applyNumberFormat="1"/>
    <xf numFmtId="0" fontId="4" fillId="0" borderId="1" xfId="0" applyFont="1" applyBorder="1" applyAlignment="1">
      <alignment horizontal="center" vertical="center" wrapText="1"/>
    </xf>
    <xf numFmtId="0" fontId="4" fillId="8" borderId="1" xfId="0" applyFont="1" applyFill="1" applyBorder="1" applyAlignment="1">
      <alignment horizontal="center" vertical="center" wrapText="1"/>
    </xf>
    <xf numFmtId="0" fontId="0" fillId="3" borderId="1" xfId="0" applyFill="1" applyBorder="1"/>
    <xf numFmtId="0" fontId="0" fillId="3" borderId="1" xfId="0" applyFill="1" applyBorder="1" applyAlignment="1">
      <alignment horizontal="center"/>
    </xf>
    <xf numFmtId="164" fontId="0" fillId="3" borderId="1" xfId="0" applyNumberFormat="1" applyFill="1" applyBorder="1"/>
    <xf numFmtId="165" fontId="0" fillId="3" borderId="1" xfId="2" applyNumberFormat="1" applyFont="1" applyFill="1" applyBorder="1"/>
    <xf numFmtId="0" fontId="0" fillId="9" borderId="1" xfId="0" applyFill="1" applyBorder="1" applyAlignment="1">
      <alignment horizontal="center" wrapText="1"/>
    </xf>
    <xf numFmtId="0" fontId="0" fillId="3" borderId="1" xfId="0" applyFill="1" applyBorder="1" applyAlignment="1">
      <alignment horizontal="center" wrapText="1"/>
    </xf>
    <xf numFmtId="0" fontId="0" fillId="7" borderId="1" xfId="0" applyFill="1" applyBorder="1" applyAlignment="1">
      <alignment horizontal="center" wrapText="1"/>
    </xf>
    <xf numFmtId="0" fontId="0" fillId="0" borderId="0" xfId="0" applyAlignment="1">
      <alignment horizontal="center" wrapText="1"/>
    </xf>
    <xf numFmtId="0" fontId="2" fillId="0" borderId="0" xfId="0" applyFont="1"/>
    <xf numFmtId="0" fontId="3" fillId="0" borderId="0" xfId="0" applyFont="1"/>
    <xf numFmtId="165" fontId="3" fillId="2" borderId="1" xfId="2" applyNumberFormat="1" applyFont="1" applyFill="1" applyBorder="1"/>
    <xf numFmtId="165" fontId="3" fillId="5" borderId="1" xfId="2" applyNumberFormat="1" applyFont="1" applyFill="1" applyBorder="1"/>
    <xf numFmtId="165" fontId="3" fillId="4" borderId="1" xfId="2" applyNumberFormat="1" applyFont="1" applyFill="1" applyBorder="1"/>
    <xf numFmtId="0" fontId="6" fillId="0" borderId="6" xfId="0" applyFont="1" applyBorder="1"/>
    <xf numFmtId="0" fontId="6" fillId="0" borderId="7" xfId="0" applyFont="1" applyBorder="1"/>
    <xf numFmtId="0" fontId="6" fillId="0" borderId="1" xfId="0" applyFont="1" applyBorder="1" applyAlignment="1">
      <alignment horizontal="center"/>
    </xf>
    <xf numFmtId="165" fontId="6" fillId="0" borderId="1" xfId="2" applyNumberFormat="1" applyFont="1" applyBorder="1" applyAlignment="1">
      <alignment horizontal="center"/>
    </xf>
    <xf numFmtId="0" fontId="6" fillId="2" borderId="1" xfId="0" applyFont="1" applyFill="1" applyBorder="1" applyAlignment="1">
      <alignment horizontal="center"/>
    </xf>
    <xf numFmtId="0" fontId="6" fillId="6" borderId="1" xfId="0" applyFont="1" applyFill="1" applyBorder="1" applyAlignment="1">
      <alignment horizontal="center"/>
    </xf>
    <xf numFmtId="0" fontId="6" fillId="5" borderId="1" xfId="0" applyFont="1" applyFill="1" applyBorder="1" applyAlignment="1">
      <alignment horizontal="center"/>
    </xf>
    <xf numFmtId="0" fontId="6" fillId="4" borderId="1" xfId="0" applyFont="1" applyFill="1" applyBorder="1" applyAlignment="1">
      <alignment horizontal="center"/>
    </xf>
    <xf numFmtId="165" fontId="3" fillId="0" borderId="1" xfId="2" applyNumberFormat="1" applyFont="1" applyBorder="1"/>
    <xf numFmtId="0" fontId="3" fillId="2" borderId="1" xfId="0" applyFont="1" applyFill="1" applyBorder="1" applyAlignment="1">
      <alignment horizontal="right"/>
    </xf>
    <xf numFmtId="167" fontId="3" fillId="6" borderId="1" xfId="0" applyNumberFormat="1" applyFont="1" applyFill="1" applyBorder="1" applyAlignment="1">
      <alignment horizontal="center"/>
    </xf>
    <xf numFmtId="165" fontId="3" fillId="6" borderId="1" xfId="2" applyNumberFormat="1" applyFont="1" applyFill="1" applyBorder="1"/>
    <xf numFmtId="167" fontId="3" fillId="5" borderId="1" xfId="0" applyNumberFormat="1" applyFont="1" applyFill="1" applyBorder="1" applyAlignment="1">
      <alignment horizontal="center"/>
    </xf>
    <xf numFmtId="167" fontId="3" fillId="4" borderId="1" xfId="0" applyNumberFormat="1" applyFont="1" applyFill="1" applyBorder="1" applyAlignment="1">
      <alignment horizontal="center"/>
    </xf>
    <xf numFmtId="167" fontId="3" fillId="0" borderId="1" xfId="0" applyNumberFormat="1" applyFont="1" applyBorder="1" applyAlignment="1">
      <alignment horizontal="center"/>
    </xf>
    <xf numFmtId="165" fontId="3" fillId="0" borderId="1" xfId="2" applyNumberFormat="1" applyFont="1" applyFill="1" applyBorder="1"/>
    <xf numFmtId="165" fontId="3" fillId="0" borderId="8" xfId="2" applyNumberFormat="1" applyFont="1" applyBorder="1"/>
    <xf numFmtId="0" fontId="3" fillId="2" borderId="8" xfId="0" applyFont="1" applyFill="1" applyBorder="1" applyAlignment="1">
      <alignment horizontal="right"/>
    </xf>
    <xf numFmtId="165" fontId="3" fillId="2" borderId="8" xfId="2" applyNumberFormat="1" applyFont="1" applyFill="1" applyBorder="1"/>
    <xf numFmtId="167" fontId="3" fillId="6" borderId="8" xfId="0" applyNumberFormat="1" applyFont="1" applyFill="1" applyBorder="1" applyAlignment="1">
      <alignment horizontal="center"/>
    </xf>
    <xf numFmtId="165" fontId="3" fillId="6" borderId="8" xfId="2" applyNumberFormat="1" applyFont="1" applyFill="1" applyBorder="1"/>
    <xf numFmtId="167" fontId="3" fillId="5" borderId="8" xfId="0" applyNumberFormat="1" applyFont="1" applyFill="1" applyBorder="1" applyAlignment="1">
      <alignment horizontal="center"/>
    </xf>
    <xf numFmtId="165" fontId="3" fillId="5" borderId="8" xfId="2" applyNumberFormat="1" applyFont="1" applyFill="1" applyBorder="1"/>
    <xf numFmtId="167" fontId="3" fillId="4" borderId="8" xfId="0" applyNumberFormat="1" applyFont="1" applyFill="1" applyBorder="1" applyAlignment="1">
      <alignment horizontal="center"/>
    </xf>
    <xf numFmtId="165" fontId="3" fillId="4" borderId="8" xfId="2" applyNumberFormat="1" applyFont="1" applyFill="1" applyBorder="1"/>
    <xf numFmtId="167" fontId="3" fillId="0" borderId="8" xfId="0" applyNumberFormat="1" applyFont="1" applyBorder="1" applyAlignment="1">
      <alignment horizontal="center"/>
    </xf>
    <xf numFmtId="165" fontId="3" fillId="0" borderId="8" xfId="2" applyNumberFormat="1" applyFont="1" applyFill="1" applyBorder="1"/>
    <xf numFmtId="165" fontId="6" fillId="0" borderId="7" xfId="2" applyNumberFormat="1" applyFont="1" applyBorder="1"/>
    <xf numFmtId="0" fontId="6" fillId="2" borderId="7" xfId="0" applyFont="1" applyFill="1" applyBorder="1" applyAlignment="1">
      <alignment horizontal="right"/>
    </xf>
    <xf numFmtId="165" fontId="6" fillId="2" borderId="7" xfId="2" applyNumberFormat="1" applyFont="1" applyFill="1" applyBorder="1"/>
    <xf numFmtId="167" fontId="6" fillId="6" borderId="7" xfId="1" applyNumberFormat="1" applyFont="1" applyFill="1" applyBorder="1" applyAlignment="1">
      <alignment horizontal="center"/>
    </xf>
    <xf numFmtId="165" fontId="6" fillId="6" borderId="7" xfId="2" applyNumberFormat="1" applyFont="1" applyFill="1" applyBorder="1"/>
    <xf numFmtId="167" fontId="6" fillId="5" borderId="7" xfId="1" applyNumberFormat="1" applyFont="1" applyFill="1" applyBorder="1" applyAlignment="1">
      <alignment horizontal="center"/>
    </xf>
    <xf numFmtId="165" fontId="6" fillId="5" borderId="7" xfId="2" applyNumberFormat="1" applyFont="1" applyFill="1" applyBorder="1"/>
    <xf numFmtId="167" fontId="6" fillId="4" borderId="7" xfId="1" applyNumberFormat="1" applyFont="1" applyFill="1" applyBorder="1" applyAlignment="1">
      <alignment horizontal="center"/>
    </xf>
    <xf numFmtId="165" fontId="6" fillId="4" borderId="7" xfId="2" applyNumberFormat="1" applyFont="1" applyFill="1" applyBorder="1"/>
    <xf numFmtId="167" fontId="6" fillId="0" borderId="7" xfId="1" applyNumberFormat="1" applyFont="1" applyFill="1" applyBorder="1" applyAlignment="1">
      <alignment horizontal="center"/>
    </xf>
    <xf numFmtId="165" fontId="6" fillId="0" borderId="7" xfId="2" applyNumberFormat="1" applyFont="1" applyFill="1" applyBorder="1"/>
    <xf numFmtId="0" fontId="3" fillId="0" borderId="0" xfId="0" applyFont="1" applyAlignment="1">
      <alignment horizontal="left"/>
    </xf>
    <xf numFmtId="0" fontId="3" fillId="9" borderId="0" xfId="0" applyFont="1" applyFill="1"/>
    <xf numFmtId="0" fontId="3" fillId="3" borderId="0" xfId="0" applyFont="1" applyFill="1"/>
    <xf numFmtId="0" fontId="3" fillId="7" borderId="0" xfId="0" applyFont="1" applyFill="1"/>
    <xf numFmtId="165" fontId="2" fillId="0" borderId="0" xfId="2" applyNumberFormat="1" applyFont="1"/>
    <xf numFmtId="167" fontId="2" fillId="0" borderId="0" xfId="1" applyNumberFormat="1" applyFont="1"/>
    <xf numFmtId="167" fontId="2" fillId="0" borderId="0" xfId="0" applyNumberFormat="1" applyFont="1"/>
    <xf numFmtId="0" fontId="2" fillId="9" borderId="0" xfId="0" applyFont="1" applyFill="1"/>
    <xf numFmtId="0" fontId="4" fillId="0" borderId="0" xfId="0" applyFont="1" applyAlignment="1">
      <alignment horizontal="center" vertical="center" wrapText="1"/>
    </xf>
    <xf numFmtId="165" fontId="0" fillId="10" borderId="1" xfId="2" applyNumberFormat="1" applyFont="1" applyFill="1" applyBorder="1"/>
    <xf numFmtId="0" fontId="0" fillId="10" borderId="1" xfId="0" applyFill="1" applyBorder="1"/>
    <xf numFmtId="0" fontId="0" fillId="10" borderId="1" xfId="0" applyFill="1" applyBorder="1" applyAlignment="1">
      <alignment horizontal="center"/>
    </xf>
    <xf numFmtId="164" fontId="0" fillId="10" borderId="1" xfId="0" applyNumberFormat="1" applyFill="1" applyBorder="1"/>
    <xf numFmtId="168" fontId="0" fillId="0" borderId="0" xfId="0" applyNumberFormat="1"/>
    <xf numFmtId="0" fontId="3" fillId="0" borderId="1" xfId="0" applyFont="1" applyBorder="1" applyAlignment="1">
      <alignment horizontal="left"/>
    </xf>
    <xf numFmtId="0" fontId="3" fillId="0" borderId="8" xfId="0" applyFont="1" applyBorder="1" applyAlignment="1">
      <alignment horizontal="left"/>
    </xf>
    <xf numFmtId="166" fontId="4" fillId="0" borderId="0" xfId="0" applyNumberFormat="1" applyFont="1"/>
    <xf numFmtId="0" fontId="3" fillId="10" borderId="0" xfId="0" applyFont="1" applyFill="1"/>
    <xf numFmtId="0" fontId="2" fillId="10" borderId="0" xfId="0" applyFont="1" applyFill="1"/>
    <xf numFmtId="0" fontId="3" fillId="3" borderId="1" xfId="0" applyFont="1" applyFill="1" applyBorder="1" applyAlignment="1">
      <alignment horizontal="center" wrapText="1"/>
    </xf>
    <xf numFmtId="165" fontId="3" fillId="3" borderId="1" xfId="2" applyNumberFormat="1" applyFont="1" applyFill="1" applyBorder="1"/>
    <xf numFmtId="0" fontId="0" fillId="10" borderId="1" xfId="0" applyFill="1" applyBorder="1" applyAlignment="1">
      <alignment horizontal="center" wrapText="1"/>
    </xf>
    <xf numFmtId="0" fontId="0" fillId="0" borderId="0" xfId="0" applyAlignment="1">
      <alignment horizontal="left"/>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6" borderId="3" xfId="0" applyFont="1" applyFill="1" applyBorder="1" applyAlignment="1">
      <alignment horizontal="center"/>
    </xf>
    <xf numFmtId="0" fontId="6" fillId="6" borderId="4" xfId="0" applyFont="1" applyFill="1" applyBorder="1" applyAlignment="1">
      <alignment horizontal="center"/>
    </xf>
    <xf numFmtId="0" fontId="6" fillId="6" borderId="5"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9"/>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0"/>
  <sheetViews>
    <sheetView view="pageLayout" zoomScale="85" zoomScaleNormal="100" zoomScalePageLayoutView="85" workbookViewId="0">
      <selection activeCell="I31" sqref="I31"/>
    </sheetView>
  </sheetViews>
  <sheetFormatPr defaultColWidth="8.54296875" defaultRowHeight="14.5" x14ac:dyDescent="0.35"/>
  <cols>
    <col min="1" max="1" width="17.7265625" customWidth="1"/>
    <col min="2" max="2" width="15" customWidth="1"/>
    <col min="3" max="3" width="14" style="2" customWidth="1"/>
    <col min="4" max="4" width="7.1796875" customWidth="1"/>
    <col min="5" max="5" width="13.81640625" customWidth="1"/>
    <col min="6" max="6" width="14.54296875" customWidth="1"/>
    <col min="7" max="7" width="7.1796875" customWidth="1"/>
    <col min="8" max="9" width="14.54296875" customWidth="1"/>
    <col min="10" max="10" width="6.26953125" bestFit="1" customWidth="1"/>
    <col min="11" max="11" width="13.7265625" bestFit="1" customWidth="1"/>
    <col min="12" max="12" width="14.453125" bestFit="1" customWidth="1"/>
    <col min="14" max="14" width="13.7265625" bestFit="1" customWidth="1"/>
    <col min="15" max="15" width="14.453125" customWidth="1"/>
    <col min="17" max="17" width="15.26953125" bestFit="1" customWidth="1"/>
    <col min="18" max="18" width="15.26953125" customWidth="1"/>
    <col min="19" max="19" width="18.1796875" customWidth="1"/>
  </cols>
  <sheetData>
    <row r="1" spans="1:19" x14ac:dyDescent="0.35">
      <c r="A1" s="24"/>
      <c r="B1" s="24"/>
      <c r="C1" s="24"/>
      <c r="D1" s="89" t="s">
        <v>283</v>
      </c>
      <c r="E1" s="89"/>
      <c r="F1" s="89"/>
      <c r="G1" s="89" t="s">
        <v>303</v>
      </c>
      <c r="H1" s="89"/>
      <c r="I1" s="89"/>
      <c r="J1" s="89" t="s">
        <v>284</v>
      </c>
      <c r="K1" s="89"/>
      <c r="L1" s="89"/>
      <c r="M1" s="89" t="s">
        <v>285</v>
      </c>
      <c r="N1" s="89"/>
      <c r="O1" s="89"/>
      <c r="P1" s="89"/>
      <c r="Q1" s="89"/>
      <c r="R1" s="89"/>
      <c r="S1" s="89"/>
    </row>
    <row r="2" spans="1:19" x14ac:dyDescent="0.35">
      <c r="A2" s="28"/>
      <c r="B2" s="90" t="s">
        <v>274</v>
      </c>
      <c r="C2" s="92"/>
      <c r="D2" s="93" t="s">
        <v>272</v>
      </c>
      <c r="E2" s="94"/>
      <c r="F2" s="95"/>
      <c r="G2" s="96" t="s">
        <v>281</v>
      </c>
      <c r="H2" s="97"/>
      <c r="I2" s="98"/>
      <c r="J2" s="99" t="s">
        <v>279</v>
      </c>
      <c r="K2" s="100"/>
      <c r="L2" s="101"/>
      <c r="M2" s="102" t="s">
        <v>286</v>
      </c>
      <c r="N2" s="103"/>
      <c r="O2" s="104"/>
      <c r="P2" s="90" t="s">
        <v>302</v>
      </c>
      <c r="Q2" s="91"/>
      <c r="R2" s="91"/>
      <c r="S2" s="92"/>
    </row>
    <row r="3" spans="1:19" x14ac:dyDescent="0.35">
      <c r="A3" s="29" t="s">
        <v>259</v>
      </c>
      <c r="B3" s="30" t="s">
        <v>275</v>
      </c>
      <c r="C3" s="31" t="s">
        <v>266</v>
      </c>
      <c r="D3" s="32" t="s">
        <v>273</v>
      </c>
      <c r="E3" s="32" t="s">
        <v>278</v>
      </c>
      <c r="F3" s="32" t="s">
        <v>276</v>
      </c>
      <c r="G3" s="33" t="s">
        <v>273</v>
      </c>
      <c r="H3" s="33" t="s">
        <v>277</v>
      </c>
      <c r="I3" s="33" t="s">
        <v>280</v>
      </c>
      <c r="J3" s="34" t="s">
        <v>273</v>
      </c>
      <c r="K3" s="34" t="s">
        <v>277</v>
      </c>
      <c r="L3" s="34" t="s">
        <v>280</v>
      </c>
      <c r="M3" s="35" t="s">
        <v>273</v>
      </c>
      <c r="N3" s="35" t="s">
        <v>277</v>
      </c>
      <c r="O3" s="35" t="s">
        <v>280</v>
      </c>
      <c r="P3" s="30" t="s">
        <v>273</v>
      </c>
      <c r="Q3" s="30" t="s">
        <v>277</v>
      </c>
      <c r="R3" s="30" t="s">
        <v>301</v>
      </c>
      <c r="S3" s="30" t="s">
        <v>282</v>
      </c>
    </row>
    <row r="4" spans="1:19" x14ac:dyDescent="0.35">
      <c r="A4" s="80" t="s">
        <v>40</v>
      </c>
      <c r="B4" s="36">
        <f>62239019.3281197</f>
        <v>62239019.328119703</v>
      </c>
      <c r="C4" s="36"/>
      <c r="D4" s="37">
        <v>9</v>
      </c>
      <c r="E4" s="25">
        <v>49964603</v>
      </c>
      <c r="F4" s="25">
        <f>B4-E4</f>
        <v>12274416.328119703</v>
      </c>
      <c r="G4" s="38">
        <v>0</v>
      </c>
      <c r="H4" s="39">
        <v>0</v>
      </c>
      <c r="I4" s="39"/>
      <c r="J4" s="40">
        <v>1</v>
      </c>
      <c r="K4" s="26">
        <f>21200000-F4</f>
        <v>8925583.6718802974</v>
      </c>
      <c r="L4" s="26"/>
      <c r="M4" s="41">
        <v>0</v>
      </c>
      <c r="N4" s="27">
        <v>0</v>
      </c>
      <c r="O4" s="27"/>
      <c r="P4" s="42">
        <f>M4+J4+G4+D4</f>
        <v>10</v>
      </c>
      <c r="Q4" s="43">
        <f>N4+K4+H4</f>
        <v>8925583.6718802974</v>
      </c>
      <c r="R4" s="43">
        <f t="shared" ref="R4:R12" si="0">E4+F4</f>
        <v>62239019.328119703</v>
      </c>
      <c r="S4" s="43">
        <f>R4+Q4</f>
        <v>71164603</v>
      </c>
    </row>
    <row r="5" spans="1:19" x14ac:dyDescent="0.35">
      <c r="A5" s="80" t="s">
        <v>45</v>
      </c>
      <c r="B5" s="36">
        <f>54872547.6227369</f>
        <v>54872547.622736901</v>
      </c>
      <c r="C5" s="36"/>
      <c r="D5" s="37">
        <v>10</v>
      </c>
      <c r="E5" s="25">
        <v>54432133</v>
      </c>
      <c r="F5" s="25">
        <f t="shared" ref="F5:F12" si="1">B5-E5</f>
        <v>440414.62273690104</v>
      </c>
      <c r="G5" s="38">
        <v>0</v>
      </c>
      <c r="H5" s="39">
        <v>0</v>
      </c>
      <c r="I5" s="39"/>
      <c r="J5" s="40">
        <v>1</v>
      </c>
      <c r="K5" s="26">
        <f>26000000-F5</f>
        <v>25559585.377263099</v>
      </c>
      <c r="L5" s="26"/>
      <c r="M5" s="41">
        <v>0</v>
      </c>
      <c r="N5" s="27">
        <v>0</v>
      </c>
      <c r="O5" s="27"/>
      <c r="P5" s="42">
        <f t="shared" ref="P5:P12" si="2">M5+J5+G5+D5</f>
        <v>11</v>
      </c>
      <c r="Q5" s="43">
        <f t="shared" ref="Q5:Q12" si="3">N5+K5+H5</f>
        <v>25559585.377263099</v>
      </c>
      <c r="R5" s="43">
        <f t="shared" si="0"/>
        <v>54872547.622736901</v>
      </c>
      <c r="S5" s="43">
        <f t="shared" ref="S5:S12" si="4">R5+Q5</f>
        <v>80432133</v>
      </c>
    </row>
    <row r="6" spans="1:19" x14ac:dyDescent="0.35">
      <c r="A6" s="80" t="s">
        <v>66</v>
      </c>
      <c r="B6" s="36">
        <f>60504405.923166</f>
        <v>60504405.923165999</v>
      </c>
      <c r="C6" s="36"/>
      <c r="D6" s="37">
        <v>13</v>
      </c>
      <c r="E6" s="25">
        <v>50371617</v>
      </c>
      <c r="F6" s="25">
        <f t="shared" si="1"/>
        <v>10132788.923165999</v>
      </c>
      <c r="G6" s="38">
        <v>4</v>
      </c>
      <c r="H6" s="39">
        <v>27243596</v>
      </c>
      <c r="I6" s="39"/>
      <c r="J6" s="40">
        <v>1</v>
      </c>
      <c r="K6" s="26">
        <f>11504960-F6</f>
        <v>1372171.0768340006</v>
      </c>
      <c r="L6" s="26"/>
      <c r="M6" s="41">
        <v>1</v>
      </c>
      <c r="N6" s="27">
        <v>115500000</v>
      </c>
      <c r="O6" s="27"/>
      <c r="P6" s="42">
        <f t="shared" si="2"/>
        <v>19</v>
      </c>
      <c r="Q6" s="43">
        <f t="shared" si="3"/>
        <v>144115767.07683399</v>
      </c>
      <c r="R6" s="43">
        <f t="shared" si="0"/>
        <v>60504405.923165999</v>
      </c>
      <c r="S6" s="43">
        <f t="shared" si="4"/>
        <v>204620173</v>
      </c>
    </row>
    <row r="7" spans="1:19" x14ac:dyDescent="0.35">
      <c r="A7" s="80" t="s">
        <v>63</v>
      </c>
      <c r="B7" s="36">
        <f>178033506.74439</f>
        <v>178033506.74439001</v>
      </c>
      <c r="C7" s="36"/>
      <c r="D7" s="37">
        <v>17</v>
      </c>
      <c r="E7" s="25">
        <v>161131186</v>
      </c>
      <c r="F7" s="25">
        <f t="shared" si="1"/>
        <v>16902320.744390011</v>
      </c>
      <c r="G7" s="38">
        <v>2</v>
      </c>
      <c r="H7" s="39">
        <v>6358850</v>
      </c>
      <c r="I7" s="39"/>
      <c r="J7" s="40">
        <v>1</v>
      </c>
      <c r="K7" s="26">
        <f>20000000-F7</f>
        <v>3097679.2556099892</v>
      </c>
      <c r="L7" s="26"/>
      <c r="M7" s="41">
        <v>1</v>
      </c>
      <c r="N7" s="27">
        <v>144927753</v>
      </c>
      <c r="O7" s="27"/>
      <c r="P7" s="42">
        <f t="shared" si="2"/>
        <v>21</v>
      </c>
      <c r="Q7" s="43">
        <f t="shared" si="3"/>
        <v>154384282.25560999</v>
      </c>
      <c r="R7" s="43">
        <f t="shared" si="0"/>
        <v>178033506.74439001</v>
      </c>
      <c r="S7" s="43">
        <f t="shared" si="4"/>
        <v>332417789</v>
      </c>
    </row>
    <row r="8" spans="1:19" x14ac:dyDescent="0.35">
      <c r="A8" s="80" t="s">
        <v>32</v>
      </c>
      <c r="B8" s="36">
        <f>63096890.236916</f>
        <v>63096890.236915998</v>
      </c>
      <c r="C8" s="36"/>
      <c r="D8" s="37">
        <v>19</v>
      </c>
      <c r="E8" s="25">
        <v>61457336</v>
      </c>
      <c r="F8" s="25">
        <f t="shared" si="1"/>
        <v>1639554.2369159982</v>
      </c>
      <c r="G8" s="38">
        <v>3</v>
      </c>
      <c r="H8" s="39">
        <v>7106096.7400000002</v>
      </c>
      <c r="I8" s="39"/>
      <c r="J8" s="40">
        <v>1</v>
      </c>
      <c r="K8" s="26">
        <f>17202165-F8</f>
        <v>15562610.763084002</v>
      </c>
      <c r="L8" s="26"/>
      <c r="M8" s="41">
        <v>0</v>
      </c>
      <c r="N8" s="27">
        <v>0</v>
      </c>
      <c r="O8" s="27"/>
      <c r="P8" s="42">
        <f t="shared" si="2"/>
        <v>23</v>
      </c>
      <c r="Q8" s="43">
        <f t="shared" si="3"/>
        <v>22668707.503084004</v>
      </c>
      <c r="R8" s="43">
        <f t="shared" si="0"/>
        <v>63096890.236915998</v>
      </c>
      <c r="S8" s="43">
        <f t="shared" si="4"/>
        <v>85765597.74000001</v>
      </c>
    </row>
    <row r="9" spans="1:19" x14ac:dyDescent="0.35">
      <c r="A9" s="80" t="s">
        <v>1</v>
      </c>
      <c r="B9" s="36">
        <f>183055970.036279</f>
        <v>183055970.03627899</v>
      </c>
      <c r="C9" s="36"/>
      <c r="D9" s="37">
        <v>17</v>
      </c>
      <c r="E9" s="25">
        <v>180524715</v>
      </c>
      <c r="F9" s="25">
        <f t="shared" si="1"/>
        <v>2531255.0362789929</v>
      </c>
      <c r="G9" s="38">
        <v>0</v>
      </c>
      <c r="H9" s="39">
        <v>0</v>
      </c>
      <c r="I9" s="39"/>
      <c r="J9" s="40">
        <v>1</v>
      </c>
      <c r="K9" s="26">
        <f>42329678-F9</f>
        <v>39798422.963721007</v>
      </c>
      <c r="L9" s="26"/>
      <c r="M9" s="41">
        <v>1</v>
      </c>
      <c r="N9" s="27">
        <v>300000000</v>
      </c>
      <c r="O9" s="27"/>
      <c r="P9" s="42">
        <f t="shared" si="2"/>
        <v>19</v>
      </c>
      <c r="Q9" s="43">
        <f t="shared" si="3"/>
        <v>339798422.96372104</v>
      </c>
      <c r="R9" s="43">
        <f t="shared" si="0"/>
        <v>183055970.03627899</v>
      </c>
      <c r="S9" s="43">
        <f t="shared" si="4"/>
        <v>522854393</v>
      </c>
    </row>
    <row r="10" spans="1:19" x14ac:dyDescent="0.35">
      <c r="A10" s="80" t="s">
        <v>8</v>
      </c>
      <c r="B10" s="36">
        <f>127411522.069392</f>
        <v>127411522.069392</v>
      </c>
      <c r="C10" s="36"/>
      <c r="D10" s="37">
        <v>16</v>
      </c>
      <c r="E10" s="25">
        <v>121266122</v>
      </c>
      <c r="F10" s="25">
        <f t="shared" si="1"/>
        <v>6145400.0693919957</v>
      </c>
      <c r="G10" s="38">
        <v>5</v>
      </c>
      <c r="H10" s="39">
        <v>18586963</v>
      </c>
      <c r="I10" s="39"/>
      <c r="J10" s="40">
        <v>1</v>
      </c>
      <c r="K10" s="26">
        <f>59910388-F10</f>
        <v>53764987.930608004</v>
      </c>
      <c r="L10" s="26"/>
      <c r="M10" s="41">
        <v>0</v>
      </c>
      <c r="N10" s="27">
        <v>0</v>
      </c>
      <c r="O10" s="27"/>
      <c r="P10" s="42">
        <f t="shared" si="2"/>
        <v>22</v>
      </c>
      <c r="Q10" s="43">
        <f t="shared" si="3"/>
        <v>72351950.930608004</v>
      </c>
      <c r="R10" s="43">
        <f t="shared" si="0"/>
        <v>127411522.069392</v>
      </c>
      <c r="S10" s="43">
        <f t="shared" si="4"/>
        <v>199763473</v>
      </c>
    </row>
    <row r="11" spans="1:19" x14ac:dyDescent="0.35">
      <c r="A11" s="80" t="s">
        <v>13</v>
      </c>
      <c r="B11" s="36">
        <f>84868411.5226631</f>
        <v>84868411.522663102</v>
      </c>
      <c r="C11" s="36"/>
      <c r="D11" s="37">
        <v>14</v>
      </c>
      <c r="E11" s="25">
        <v>68032666</v>
      </c>
      <c r="F11" s="25">
        <f t="shared" si="1"/>
        <v>16835745.522663102</v>
      </c>
      <c r="G11" s="38">
        <v>5</v>
      </c>
      <c r="H11" s="39">
        <v>15577806.25</v>
      </c>
      <c r="I11" s="39"/>
      <c r="J11" s="40">
        <v>1</v>
      </c>
      <c r="K11" s="26">
        <f>29830716-F11</f>
        <v>12994970.477336898</v>
      </c>
      <c r="L11" s="26"/>
      <c r="M11" s="41">
        <v>0</v>
      </c>
      <c r="N11" s="27">
        <v>0</v>
      </c>
      <c r="O11" s="27"/>
      <c r="P11" s="42">
        <f t="shared" si="2"/>
        <v>20</v>
      </c>
      <c r="Q11" s="43">
        <f t="shared" si="3"/>
        <v>28572776.727336898</v>
      </c>
      <c r="R11" s="43">
        <f t="shared" si="0"/>
        <v>84868411.522663102</v>
      </c>
      <c r="S11" s="43">
        <f t="shared" si="4"/>
        <v>113441188.25</v>
      </c>
    </row>
    <row r="12" spans="1:19" ht="15" thickBot="1" x14ac:dyDescent="0.4">
      <c r="A12" s="81" t="s">
        <v>24</v>
      </c>
      <c r="B12" s="44">
        <f>68917726.5163375</f>
        <v>68917726.516337499</v>
      </c>
      <c r="C12" s="44"/>
      <c r="D12" s="45">
        <v>13</v>
      </c>
      <c r="E12" s="46">
        <v>63318226</v>
      </c>
      <c r="F12" s="46">
        <f t="shared" si="1"/>
        <v>5599500.516337499</v>
      </c>
      <c r="G12" s="47">
        <v>4</v>
      </c>
      <c r="H12" s="48">
        <v>13319751</v>
      </c>
      <c r="I12" s="48"/>
      <c r="J12" s="49">
        <v>1</v>
      </c>
      <c r="K12" s="50">
        <f>29134878-F12</f>
        <v>23535377.483662501</v>
      </c>
      <c r="L12" s="50"/>
      <c r="M12" s="51">
        <v>0</v>
      </c>
      <c r="N12" s="52">
        <v>0</v>
      </c>
      <c r="O12" s="52"/>
      <c r="P12" s="53">
        <f t="shared" si="2"/>
        <v>18</v>
      </c>
      <c r="Q12" s="54">
        <f t="shared" si="3"/>
        <v>36855128.483662501</v>
      </c>
      <c r="R12" s="54">
        <f t="shared" si="0"/>
        <v>68917726.516337499</v>
      </c>
      <c r="S12" s="54">
        <f t="shared" si="4"/>
        <v>105772855</v>
      </c>
    </row>
    <row r="13" spans="1:19" ht="15" thickTop="1" x14ac:dyDescent="0.35">
      <c r="A13" s="29" t="s">
        <v>282</v>
      </c>
      <c r="B13" s="55">
        <f>SUM(B4:B12)</f>
        <v>883000000.00000024</v>
      </c>
      <c r="C13" s="55">
        <v>833000000</v>
      </c>
      <c r="D13" s="56">
        <f>SUM(D4:D12)</f>
        <v>128</v>
      </c>
      <c r="E13" s="57">
        <f>SUM(E4:E12)</f>
        <v>810498604</v>
      </c>
      <c r="F13" s="57">
        <f>SUM(F4:F12)</f>
        <v>72501396.000000209</v>
      </c>
      <c r="G13" s="58">
        <f>SUM(G4:G12)</f>
        <v>23</v>
      </c>
      <c r="H13" s="59">
        <f>SUM(H4:H12)</f>
        <v>88193062.99000001</v>
      </c>
      <c r="I13" s="59">
        <f>C13-H13</f>
        <v>744806937.00999999</v>
      </c>
      <c r="J13" s="60">
        <f>SUM(J4:J12)</f>
        <v>9</v>
      </c>
      <c r="K13" s="61">
        <f>SUM(K4:K12)</f>
        <v>184611388.99999976</v>
      </c>
      <c r="L13" s="61">
        <f>I13-K13</f>
        <v>560195548.01000023</v>
      </c>
      <c r="M13" s="62">
        <f>SUM(M4:M12)</f>
        <v>3</v>
      </c>
      <c r="N13" s="63">
        <f>SUM(N4:N12)</f>
        <v>560427753</v>
      </c>
      <c r="O13" s="63">
        <f>L13-N13</f>
        <v>-232204.98999977112</v>
      </c>
      <c r="P13" s="64">
        <f>SUM(P4:P12)</f>
        <v>163</v>
      </c>
      <c r="Q13" s="65">
        <f>SUM(Q4:Q12)</f>
        <v>833232204.98999989</v>
      </c>
      <c r="R13" s="65">
        <f>SUM(R4:R12)</f>
        <v>883000000.00000024</v>
      </c>
      <c r="S13" s="65">
        <f>SUM(S4:S12)</f>
        <v>1716232204.99</v>
      </c>
    </row>
    <row r="14" spans="1:19" x14ac:dyDescent="0.35">
      <c r="A14" s="23"/>
      <c r="B14" s="23"/>
      <c r="C14" s="70"/>
      <c r="D14" s="23"/>
      <c r="E14" s="23"/>
      <c r="F14" s="23"/>
      <c r="G14" s="23"/>
      <c r="H14" s="23"/>
      <c r="I14" s="23"/>
      <c r="J14" s="23"/>
      <c r="K14" s="71"/>
      <c r="L14" s="23"/>
      <c r="M14" s="23"/>
      <c r="N14" s="23"/>
      <c r="O14" s="23"/>
      <c r="P14" s="23"/>
      <c r="Q14" s="23"/>
      <c r="R14" s="23"/>
      <c r="S14" s="23"/>
    </row>
    <row r="15" spans="1:19" x14ac:dyDescent="0.35">
      <c r="A15" s="66" t="s">
        <v>308</v>
      </c>
      <c r="B15" s="24" t="s">
        <v>305</v>
      </c>
      <c r="C15" s="70"/>
      <c r="D15" s="23"/>
      <c r="E15" s="23"/>
      <c r="F15" s="23"/>
      <c r="G15" s="23"/>
      <c r="H15" s="23"/>
      <c r="I15" s="23"/>
      <c r="J15" s="23"/>
      <c r="K15" s="72"/>
      <c r="L15" s="23"/>
      <c r="M15" s="23"/>
      <c r="N15" s="23"/>
      <c r="O15" s="23"/>
      <c r="P15" s="23"/>
      <c r="Q15" s="23"/>
      <c r="R15" s="23"/>
      <c r="S15" s="23"/>
    </row>
    <row r="16" spans="1:19" x14ac:dyDescent="0.35">
      <c r="A16" s="83" t="s">
        <v>288</v>
      </c>
      <c r="B16" s="83" t="s">
        <v>311</v>
      </c>
      <c r="C16" s="83"/>
      <c r="D16" s="83"/>
      <c r="E16" s="83"/>
      <c r="F16" s="83"/>
      <c r="G16" s="83"/>
      <c r="H16" s="83"/>
      <c r="I16" s="83"/>
      <c r="J16" s="83"/>
      <c r="K16" s="83"/>
      <c r="L16" s="83"/>
      <c r="M16" s="83"/>
      <c r="N16" s="83"/>
      <c r="O16" s="83"/>
      <c r="P16" s="84"/>
      <c r="Q16" s="84"/>
      <c r="R16" s="84"/>
      <c r="S16" s="84"/>
    </row>
    <row r="17" spans="1:19" x14ac:dyDescent="0.35">
      <c r="A17" s="67" t="s">
        <v>287</v>
      </c>
      <c r="B17" s="67" t="s">
        <v>306</v>
      </c>
      <c r="C17" s="67"/>
      <c r="D17" s="67"/>
      <c r="E17" s="67"/>
      <c r="F17" s="67"/>
      <c r="G17" s="67"/>
      <c r="H17" s="67"/>
      <c r="I17" s="67"/>
      <c r="J17" s="67"/>
      <c r="K17" s="67"/>
      <c r="L17" s="67"/>
      <c r="M17" s="67"/>
      <c r="N17" s="67"/>
      <c r="O17" s="67"/>
      <c r="P17" s="73"/>
      <c r="Q17" s="73"/>
      <c r="R17" s="73"/>
      <c r="S17" s="73"/>
    </row>
    <row r="18" spans="1:19" x14ac:dyDescent="0.35">
      <c r="A18" s="68" t="s">
        <v>289</v>
      </c>
      <c r="B18" s="68" t="s">
        <v>307</v>
      </c>
      <c r="C18" s="68"/>
      <c r="D18" s="68"/>
      <c r="E18" s="68"/>
      <c r="F18" s="68"/>
      <c r="G18" s="68"/>
      <c r="H18" s="68"/>
      <c r="I18" s="68"/>
      <c r="J18" s="68"/>
      <c r="K18" s="68"/>
      <c r="L18" s="68"/>
      <c r="M18" s="68"/>
      <c r="N18" s="68"/>
      <c r="O18" s="68"/>
      <c r="P18" s="23"/>
      <c r="Q18" s="23"/>
      <c r="R18" s="23"/>
      <c r="S18" s="23"/>
    </row>
    <row r="19" spans="1:19" x14ac:dyDescent="0.35">
      <c r="A19" s="69" t="s">
        <v>290</v>
      </c>
      <c r="B19" s="69" t="s">
        <v>309</v>
      </c>
      <c r="C19" s="69"/>
      <c r="D19" s="69"/>
      <c r="E19" s="69"/>
      <c r="F19" s="69"/>
      <c r="G19" s="69"/>
      <c r="H19" s="69"/>
      <c r="I19" s="69"/>
      <c r="J19" s="69"/>
      <c r="K19" s="69"/>
      <c r="L19" s="69"/>
      <c r="M19" s="69"/>
      <c r="N19" s="69"/>
      <c r="O19" s="69"/>
      <c r="P19" s="23"/>
      <c r="Q19" s="23"/>
      <c r="R19" s="23"/>
      <c r="S19" s="23"/>
    </row>
    <row r="20" spans="1:19" x14ac:dyDescent="0.35">
      <c r="A20" s="88" t="s">
        <v>310</v>
      </c>
      <c r="B20" s="88"/>
      <c r="C20" s="88"/>
      <c r="D20" s="88"/>
      <c r="E20" s="88"/>
      <c r="F20" s="88"/>
      <c r="G20" s="88"/>
      <c r="H20" s="88"/>
      <c r="I20" s="88"/>
      <c r="J20" s="88"/>
      <c r="K20" s="88"/>
      <c r="L20" s="88"/>
      <c r="M20" s="88"/>
      <c r="N20" s="88"/>
      <c r="O20" s="88"/>
      <c r="P20" s="88"/>
      <c r="Q20" s="88"/>
      <c r="R20" s="88"/>
      <c r="S20" s="88"/>
    </row>
  </sheetData>
  <mergeCells count="11">
    <mergeCell ref="P2:S2"/>
    <mergeCell ref="B2:C2"/>
    <mergeCell ref="D2:F2"/>
    <mergeCell ref="G2:I2"/>
    <mergeCell ref="J2:L2"/>
    <mergeCell ref="M2:O2"/>
    <mergeCell ref="D1:F1"/>
    <mergeCell ref="G1:I1"/>
    <mergeCell ref="J1:L1"/>
    <mergeCell ref="M1:O1"/>
    <mergeCell ref="P1:S1"/>
  </mergeCells>
  <pageMargins left="0.7" right="0.7" top="0.75" bottom="0.75" header="0.3" footer="0.3"/>
  <pageSetup paperSize="17" scale="80" fitToHeight="0" orientation="landscape" r:id="rId1"/>
  <headerFooter>
    <oddHeader xml:space="preserve">&amp;C&amp;"-,Bold"&amp;12FY17 HB2 Cohort - Selected Projects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66"/>
  <sheetViews>
    <sheetView tabSelected="1" view="pageLayout" zoomScale="75" zoomScaleNormal="85" zoomScalePageLayoutView="75" workbookViewId="0">
      <selection activeCell="C165" sqref="C165"/>
    </sheetView>
  </sheetViews>
  <sheetFormatPr defaultColWidth="8.54296875" defaultRowHeight="14.5" outlineLevelCol="1" x14ac:dyDescent="0.35"/>
  <cols>
    <col min="1" max="1" width="5" customWidth="1"/>
    <col min="2" max="2" width="5.1796875" style="1" customWidth="1"/>
    <col min="3" max="3" width="10.26953125" style="22" customWidth="1"/>
    <col min="4" max="4" width="16" bestFit="1" customWidth="1"/>
    <col min="5" max="5" width="23.1796875" customWidth="1" outlineLevel="1"/>
    <col min="6" max="6" width="52.1796875" customWidth="1"/>
    <col min="7" max="7" width="13.1796875" style="1" customWidth="1" outlineLevel="1"/>
    <col min="8" max="8" width="9.54296875" style="1" customWidth="1" outlineLevel="1"/>
    <col min="9" max="9" width="13.81640625" customWidth="1"/>
    <col min="10" max="10" width="15" customWidth="1" outlineLevel="1"/>
    <col min="11" max="11" width="14.453125" customWidth="1" outlineLevel="1"/>
    <col min="12" max="12" width="15" customWidth="1"/>
    <col min="13" max="15" width="12.54296875" bestFit="1" customWidth="1"/>
    <col min="16" max="17" width="14.26953125" bestFit="1" customWidth="1"/>
  </cols>
  <sheetData>
    <row r="1" spans="1:17" s="74" customFormat="1" ht="29.25" customHeight="1" x14ac:dyDescent="0.35">
      <c r="A1" s="13" t="s">
        <v>257</v>
      </c>
      <c r="B1" s="13" t="s">
        <v>256</v>
      </c>
      <c r="C1" s="13" t="s">
        <v>304</v>
      </c>
      <c r="D1" s="13" t="s">
        <v>259</v>
      </c>
      <c r="E1" s="13" t="s">
        <v>34</v>
      </c>
      <c r="F1" s="14" t="s">
        <v>35</v>
      </c>
      <c r="G1" s="14" t="s">
        <v>36</v>
      </c>
      <c r="H1" s="14" t="s">
        <v>37</v>
      </c>
      <c r="I1" s="14" t="s">
        <v>260</v>
      </c>
      <c r="J1" s="14" t="s">
        <v>312</v>
      </c>
      <c r="K1" s="14" t="s">
        <v>313</v>
      </c>
      <c r="L1" s="14" t="s">
        <v>258</v>
      </c>
      <c r="N1" s="82"/>
      <c r="O1" s="82"/>
      <c r="P1" s="82"/>
      <c r="Q1" s="82"/>
    </row>
    <row r="2" spans="1:17" ht="15" customHeight="1" x14ac:dyDescent="0.35">
      <c r="A2" s="76">
        <v>719</v>
      </c>
      <c r="B2" s="77" t="s">
        <v>0</v>
      </c>
      <c r="C2" s="87">
        <v>-17418</v>
      </c>
      <c r="D2" s="76" t="s">
        <v>1</v>
      </c>
      <c r="E2" s="76" t="s">
        <v>210</v>
      </c>
      <c r="F2" s="76" t="s">
        <v>242</v>
      </c>
      <c r="G2" s="77" t="s">
        <v>4</v>
      </c>
      <c r="H2" s="77" t="s">
        <v>4</v>
      </c>
      <c r="I2" s="78">
        <v>5.58284829951441</v>
      </c>
      <c r="J2" s="75">
        <v>800000</v>
      </c>
      <c r="K2" s="75">
        <v>800000</v>
      </c>
      <c r="L2" s="78">
        <v>69.785603743930096</v>
      </c>
      <c r="M2" s="12"/>
      <c r="N2" s="12"/>
    </row>
    <row r="3" spans="1:17" ht="15" customHeight="1" x14ac:dyDescent="0.35">
      <c r="A3" s="76">
        <v>741</v>
      </c>
      <c r="B3" s="77" t="s">
        <v>0</v>
      </c>
      <c r="C3" s="87">
        <v>109289</v>
      </c>
      <c r="D3" s="76" t="s">
        <v>1</v>
      </c>
      <c r="E3" s="76" t="s">
        <v>212</v>
      </c>
      <c r="F3" s="76" t="s">
        <v>253</v>
      </c>
      <c r="G3" s="77"/>
      <c r="H3" s="77" t="s">
        <v>4</v>
      </c>
      <c r="I3" s="78">
        <v>3.2644474652272102</v>
      </c>
      <c r="J3" s="75">
        <v>500000</v>
      </c>
      <c r="K3" s="75">
        <v>500000</v>
      </c>
      <c r="L3" s="78">
        <v>65.288949304544204</v>
      </c>
      <c r="M3" s="12"/>
      <c r="N3" s="12"/>
      <c r="O3" s="2"/>
      <c r="P3" s="2"/>
      <c r="Q3" s="2"/>
    </row>
    <row r="4" spans="1:17" ht="15" customHeight="1" x14ac:dyDescent="0.35">
      <c r="A4" s="76">
        <v>579</v>
      </c>
      <c r="B4" s="77" t="s">
        <v>12</v>
      </c>
      <c r="C4" s="87">
        <v>109531</v>
      </c>
      <c r="D4" s="76" t="s">
        <v>32</v>
      </c>
      <c r="E4" s="76" t="s">
        <v>197</v>
      </c>
      <c r="F4" s="76" t="s">
        <v>198</v>
      </c>
      <c r="G4" s="77" t="s">
        <v>4</v>
      </c>
      <c r="H4" s="77" t="s">
        <v>4</v>
      </c>
      <c r="I4" s="78">
        <v>16.858869200321902</v>
      </c>
      <c r="J4" s="75">
        <v>2744657</v>
      </c>
      <c r="K4" s="75">
        <v>2744657</v>
      </c>
      <c r="L4" s="78">
        <v>61.4243207815109</v>
      </c>
      <c r="M4" s="12"/>
      <c r="N4" s="12"/>
    </row>
    <row r="5" spans="1:17" ht="15" customHeight="1" x14ac:dyDescent="0.35">
      <c r="A5" s="8">
        <v>461</v>
      </c>
      <c r="B5" s="9" t="s">
        <v>7</v>
      </c>
      <c r="C5" s="19">
        <v>109319</v>
      </c>
      <c r="D5" s="8" t="s">
        <v>8</v>
      </c>
      <c r="E5" s="8" t="s">
        <v>30</v>
      </c>
      <c r="F5" s="8" t="s">
        <v>31</v>
      </c>
      <c r="G5" s="9" t="s">
        <v>4</v>
      </c>
      <c r="H5" s="9"/>
      <c r="I5" s="10">
        <v>4.5605496045545397</v>
      </c>
      <c r="J5" s="11">
        <v>822140</v>
      </c>
      <c r="K5" s="11">
        <v>822140</v>
      </c>
      <c r="L5" s="10">
        <v>55.471691008277702</v>
      </c>
      <c r="M5" s="12"/>
      <c r="N5" s="12"/>
      <c r="O5" s="2"/>
      <c r="P5" s="2"/>
      <c r="Q5" s="2"/>
    </row>
    <row r="6" spans="1:17" ht="15" customHeight="1" x14ac:dyDescent="0.35">
      <c r="A6" s="76">
        <v>617</v>
      </c>
      <c r="B6" s="77" t="s">
        <v>0</v>
      </c>
      <c r="C6" s="87">
        <v>109574</v>
      </c>
      <c r="D6" s="76" t="s">
        <v>66</v>
      </c>
      <c r="E6" s="76" t="s">
        <v>229</v>
      </c>
      <c r="F6" s="76" t="s">
        <v>230</v>
      </c>
      <c r="G6" s="77"/>
      <c r="H6" s="77" t="s">
        <v>4</v>
      </c>
      <c r="I6" s="78">
        <v>0.86336718127418399</v>
      </c>
      <c r="J6" s="75">
        <v>160000</v>
      </c>
      <c r="K6" s="75">
        <v>160000</v>
      </c>
      <c r="L6" s="78">
        <v>53.960448829636498</v>
      </c>
      <c r="M6" s="12"/>
      <c r="N6" s="12"/>
    </row>
    <row r="7" spans="1:17" ht="15" customHeight="1" x14ac:dyDescent="0.35">
      <c r="A7" s="76">
        <v>745</v>
      </c>
      <c r="B7" s="77" t="s">
        <v>23</v>
      </c>
      <c r="C7" s="87">
        <v>109305</v>
      </c>
      <c r="D7" s="76" t="s">
        <v>8</v>
      </c>
      <c r="E7" s="76" t="s">
        <v>33</v>
      </c>
      <c r="F7" s="76" t="s">
        <v>300</v>
      </c>
      <c r="G7" s="77"/>
      <c r="H7" s="77" t="s">
        <v>4</v>
      </c>
      <c r="I7" s="78">
        <v>2.4274628112246601</v>
      </c>
      <c r="J7" s="75">
        <v>500000</v>
      </c>
      <c r="K7" s="75">
        <v>500000</v>
      </c>
      <c r="L7" s="78">
        <v>48.549256224493298</v>
      </c>
      <c r="M7" s="12"/>
      <c r="N7" s="12"/>
      <c r="O7" s="2"/>
      <c r="P7" s="2"/>
      <c r="Q7" s="2"/>
    </row>
    <row r="8" spans="1:17" ht="15" customHeight="1" x14ac:dyDescent="0.35">
      <c r="A8" s="76">
        <v>672</v>
      </c>
      <c r="B8" s="77" t="s">
        <v>0</v>
      </c>
      <c r="C8" s="87">
        <v>-17438</v>
      </c>
      <c r="D8" s="76" t="s">
        <v>1</v>
      </c>
      <c r="E8" s="76" t="s">
        <v>210</v>
      </c>
      <c r="F8" s="76" t="s">
        <v>211</v>
      </c>
      <c r="G8" s="77" t="s">
        <v>4</v>
      </c>
      <c r="H8" s="77" t="s">
        <v>4</v>
      </c>
      <c r="I8" s="78">
        <v>4.7412593839321202</v>
      </c>
      <c r="J8" s="75">
        <v>1000000</v>
      </c>
      <c r="K8" s="75">
        <v>1000000</v>
      </c>
      <c r="L8" s="78">
        <v>47.412593839321197</v>
      </c>
      <c r="M8" s="12"/>
      <c r="N8" s="12"/>
      <c r="O8" s="2"/>
      <c r="P8" s="2"/>
      <c r="Q8" s="2"/>
    </row>
    <row r="9" spans="1:17" ht="15" customHeight="1" x14ac:dyDescent="0.35">
      <c r="A9" s="76">
        <v>724</v>
      </c>
      <c r="B9" s="77" t="s">
        <v>0</v>
      </c>
      <c r="C9" s="87">
        <v>100702</v>
      </c>
      <c r="D9" s="76" t="s">
        <v>1</v>
      </c>
      <c r="E9" s="76" t="s">
        <v>217</v>
      </c>
      <c r="F9" s="76" t="s">
        <v>246</v>
      </c>
      <c r="G9" s="77" t="s">
        <v>4</v>
      </c>
      <c r="H9" s="77" t="s">
        <v>4</v>
      </c>
      <c r="I9" s="78">
        <v>5.2901484992418499</v>
      </c>
      <c r="J9" s="75">
        <v>1684000</v>
      </c>
      <c r="K9" s="75">
        <v>1136857</v>
      </c>
      <c r="L9" s="78">
        <v>46.533103980903903</v>
      </c>
      <c r="M9" s="12"/>
      <c r="N9" s="12"/>
    </row>
    <row r="10" spans="1:17" ht="45" customHeight="1" x14ac:dyDescent="0.35">
      <c r="A10" s="76">
        <v>616</v>
      </c>
      <c r="B10" s="77" t="s">
        <v>12</v>
      </c>
      <c r="C10" s="87">
        <v>109302</v>
      </c>
      <c r="D10" s="76" t="s">
        <v>63</v>
      </c>
      <c r="E10" s="76" t="s">
        <v>227</v>
      </c>
      <c r="F10" s="76" t="s">
        <v>228</v>
      </c>
      <c r="G10" s="77"/>
      <c r="H10" s="77" t="s">
        <v>4</v>
      </c>
      <c r="I10" s="78">
        <v>2.88372076802347</v>
      </c>
      <c r="J10" s="75">
        <v>650000</v>
      </c>
      <c r="K10" s="75">
        <v>650000</v>
      </c>
      <c r="L10" s="78">
        <v>44.3649348926687</v>
      </c>
      <c r="M10" s="12"/>
      <c r="N10" s="12"/>
      <c r="O10" s="2"/>
      <c r="P10" s="2"/>
      <c r="Q10" s="2"/>
    </row>
    <row r="11" spans="1:17" ht="15" customHeight="1" x14ac:dyDescent="0.35">
      <c r="A11" s="76">
        <v>735</v>
      </c>
      <c r="B11" s="77" t="s">
        <v>23</v>
      </c>
      <c r="C11" s="87">
        <v>94847</v>
      </c>
      <c r="D11" s="76" t="s">
        <v>24</v>
      </c>
      <c r="E11" s="76" t="s">
        <v>241</v>
      </c>
      <c r="F11" s="76" t="s">
        <v>296</v>
      </c>
      <c r="G11" s="77"/>
      <c r="H11" s="77" t="s">
        <v>4</v>
      </c>
      <c r="I11" s="78">
        <v>4.2020170118814999</v>
      </c>
      <c r="J11" s="75">
        <v>2500755</v>
      </c>
      <c r="K11" s="75">
        <v>1078947</v>
      </c>
      <c r="L11" s="78">
        <v>38.945536823231301</v>
      </c>
      <c r="M11" s="12"/>
      <c r="N11" s="12"/>
      <c r="O11" s="2"/>
      <c r="P11" s="2"/>
      <c r="Q11" s="2"/>
    </row>
    <row r="12" spans="1:17" ht="15" customHeight="1" x14ac:dyDescent="0.35">
      <c r="A12" s="8">
        <v>696</v>
      </c>
      <c r="B12" s="9" t="s">
        <v>7</v>
      </c>
      <c r="C12" s="19">
        <v>109288</v>
      </c>
      <c r="D12" s="8" t="s">
        <v>13</v>
      </c>
      <c r="E12" s="8" t="s">
        <v>267</v>
      </c>
      <c r="F12" s="8" t="s">
        <v>268</v>
      </c>
      <c r="G12" s="9" t="s">
        <v>4</v>
      </c>
      <c r="H12" s="9"/>
      <c r="I12" s="10">
        <v>1.23352960287951</v>
      </c>
      <c r="J12" s="11">
        <v>350811.25</v>
      </c>
      <c r="K12" s="11">
        <v>350811.25</v>
      </c>
      <c r="L12" s="10">
        <v>35.162201978400397</v>
      </c>
      <c r="M12" s="12"/>
      <c r="N12" s="12"/>
      <c r="O12" s="2"/>
      <c r="P12" s="2"/>
      <c r="Q12" s="2"/>
    </row>
    <row r="13" spans="1:17" ht="15" customHeight="1" x14ac:dyDescent="0.35">
      <c r="A13" s="76">
        <v>652</v>
      </c>
      <c r="B13" s="77" t="s">
        <v>0</v>
      </c>
      <c r="C13" s="87">
        <v>98815</v>
      </c>
      <c r="D13" s="76" t="s">
        <v>63</v>
      </c>
      <c r="E13" s="76" t="s">
        <v>193</v>
      </c>
      <c r="F13" s="76" t="s">
        <v>248</v>
      </c>
      <c r="G13" s="77" t="s">
        <v>4</v>
      </c>
      <c r="H13" s="77" t="s">
        <v>4</v>
      </c>
      <c r="I13" s="78">
        <v>1.67312198050275</v>
      </c>
      <c r="J13" s="75">
        <v>1130000</v>
      </c>
      <c r="K13" s="75">
        <v>603594.31999999995</v>
      </c>
      <c r="L13" s="78">
        <v>27.719312873964</v>
      </c>
      <c r="M13" s="12"/>
      <c r="N13" s="12"/>
    </row>
    <row r="14" spans="1:17" ht="45" customHeight="1" x14ac:dyDescent="0.35">
      <c r="A14" s="8">
        <v>560</v>
      </c>
      <c r="B14" s="9" t="s">
        <v>7</v>
      </c>
      <c r="C14" s="19">
        <v>108908</v>
      </c>
      <c r="D14" s="8" t="s">
        <v>13</v>
      </c>
      <c r="E14" s="8" t="s">
        <v>83</v>
      </c>
      <c r="F14" s="8" t="s">
        <v>114</v>
      </c>
      <c r="G14" s="9" t="s">
        <v>4</v>
      </c>
      <c r="H14" s="9"/>
      <c r="I14" s="10">
        <v>1.1536965156699199</v>
      </c>
      <c r="J14" s="11">
        <v>422500</v>
      </c>
      <c r="K14" s="11">
        <v>422500</v>
      </c>
      <c r="L14" s="10">
        <v>27.306426406388699</v>
      </c>
      <c r="M14" s="12"/>
      <c r="N14" s="12"/>
    </row>
    <row r="15" spans="1:17" ht="15" customHeight="1" x14ac:dyDescent="0.35">
      <c r="A15" s="76">
        <v>736</v>
      </c>
      <c r="B15" s="77" t="s">
        <v>23</v>
      </c>
      <c r="C15" s="87">
        <v>109325</v>
      </c>
      <c r="D15" s="76" t="s">
        <v>24</v>
      </c>
      <c r="E15" s="76" t="s">
        <v>241</v>
      </c>
      <c r="F15" s="76" t="s">
        <v>251</v>
      </c>
      <c r="G15" s="77"/>
      <c r="H15" s="77" t="s">
        <v>4</v>
      </c>
      <c r="I15" s="78">
        <v>1.35175422298714</v>
      </c>
      <c r="J15" s="75">
        <v>514704</v>
      </c>
      <c r="K15" s="75">
        <v>514704</v>
      </c>
      <c r="L15" s="78">
        <v>26.2627495218055</v>
      </c>
      <c r="M15" s="12"/>
      <c r="N15" s="12"/>
      <c r="O15" s="2"/>
      <c r="P15" s="2"/>
      <c r="Q15" s="2"/>
    </row>
    <row r="16" spans="1:17" ht="30" customHeight="1" x14ac:dyDescent="0.35">
      <c r="A16" s="76">
        <v>647</v>
      </c>
      <c r="B16" s="77" t="s">
        <v>0</v>
      </c>
      <c r="C16" s="87">
        <v>109296</v>
      </c>
      <c r="D16" s="76" t="s">
        <v>1</v>
      </c>
      <c r="E16" s="76" t="s">
        <v>188</v>
      </c>
      <c r="F16" s="76" t="s">
        <v>189</v>
      </c>
      <c r="G16" s="77" t="s">
        <v>4</v>
      </c>
      <c r="H16" s="77" t="s">
        <v>4</v>
      </c>
      <c r="I16" s="78">
        <v>2.5862854525815</v>
      </c>
      <c r="J16" s="75">
        <v>1000000</v>
      </c>
      <c r="K16" s="75">
        <v>1000000</v>
      </c>
      <c r="L16" s="78">
        <v>25.862854525814999</v>
      </c>
      <c r="M16" s="12"/>
      <c r="N16" s="12"/>
    </row>
    <row r="17" spans="1:17" ht="15" customHeight="1" x14ac:dyDescent="0.35">
      <c r="A17" s="76">
        <v>629</v>
      </c>
      <c r="B17" s="77" t="s">
        <v>23</v>
      </c>
      <c r="C17" s="87">
        <v>109534</v>
      </c>
      <c r="D17" s="76" t="s">
        <v>32</v>
      </c>
      <c r="E17" s="76" t="s">
        <v>173</v>
      </c>
      <c r="F17" s="76" t="s">
        <v>174</v>
      </c>
      <c r="G17" s="77"/>
      <c r="H17" s="77" t="s">
        <v>4</v>
      </c>
      <c r="I17" s="78">
        <v>2.9151379701544</v>
      </c>
      <c r="J17" s="75">
        <v>1133329</v>
      </c>
      <c r="K17" s="75">
        <v>1133329</v>
      </c>
      <c r="L17" s="78">
        <v>25.7219039674657</v>
      </c>
      <c r="M17" s="12"/>
      <c r="N17" s="12"/>
    </row>
    <row r="18" spans="1:17" ht="15" customHeight="1" x14ac:dyDescent="0.35">
      <c r="A18" s="76">
        <v>722</v>
      </c>
      <c r="B18" s="77" t="s">
        <v>0</v>
      </c>
      <c r="C18" s="87">
        <v>109541</v>
      </c>
      <c r="D18" s="76" t="s">
        <v>1</v>
      </c>
      <c r="E18" s="76" t="s">
        <v>212</v>
      </c>
      <c r="F18" s="76" t="s">
        <v>245</v>
      </c>
      <c r="G18" s="77"/>
      <c r="H18" s="77" t="s">
        <v>4</v>
      </c>
      <c r="I18" s="78">
        <v>11.375162651455099</v>
      </c>
      <c r="J18" s="75">
        <v>4500000</v>
      </c>
      <c r="K18" s="75">
        <v>4500000</v>
      </c>
      <c r="L18" s="78">
        <v>25.278139225455799</v>
      </c>
      <c r="M18" s="12"/>
      <c r="N18" s="12"/>
    </row>
    <row r="19" spans="1:17" ht="15" customHeight="1" x14ac:dyDescent="0.35">
      <c r="A19" s="76">
        <v>496</v>
      </c>
      <c r="B19" s="77" t="s">
        <v>12</v>
      </c>
      <c r="C19" s="87">
        <v>109576</v>
      </c>
      <c r="D19" s="76" t="s">
        <v>66</v>
      </c>
      <c r="E19" s="76" t="s">
        <v>53</v>
      </c>
      <c r="F19" s="76" t="s">
        <v>54</v>
      </c>
      <c r="G19" s="77" t="s">
        <v>4</v>
      </c>
      <c r="H19" s="77" t="s">
        <v>4</v>
      </c>
      <c r="I19" s="78">
        <v>2.4028241428958999</v>
      </c>
      <c r="J19" s="75">
        <v>1000000</v>
      </c>
      <c r="K19" s="75">
        <v>1000000</v>
      </c>
      <c r="L19" s="78">
        <v>24.028241428958999</v>
      </c>
      <c r="M19" s="12"/>
      <c r="N19" s="12"/>
      <c r="O19" s="2"/>
      <c r="P19" s="2"/>
      <c r="Q19" s="2"/>
    </row>
    <row r="20" spans="1:17" ht="30" customHeight="1" x14ac:dyDescent="0.35">
      <c r="A20" s="76">
        <v>575</v>
      </c>
      <c r="B20" s="77" t="s">
        <v>7</v>
      </c>
      <c r="C20" s="87">
        <v>109313</v>
      </c>
      <c r="D20" s="76" t="s">
        <v>8</v>
      </c>
      <c r="E20" s="76" t="s">
        <v>128</v>
      </c>
      <c r="F20" s="76" t="s">
        <v>124</v>
      </c>
      <c r="G20" s="77"/>
      <c r="H20" s="77" t="s">
        <v>4</v>
      </c>
      <c r="I20" s="78">
        <v>1.8114816754671701</v>
      </c>
      <c r="J20" s="75">
        <v>766837</v>
      </c>
      <c r="K20" s="75">
        <v>766837</v>
      </c>
      <c r="L20" s="78">
        <v>23.622773489896399</v>
      </c>
      <c r="M20" s="12"/>
      <c r="N20" s="12"/>
    </row>
    <row r="21" spans="1:17" ht="15" customHeight="1" x14ac:dyDescent="0.35">
      <c r="A21" s="76">
        <v>611</v>
      </c>
      <c r="B21" s="77" t="s">
        <v>0</v>
      </c>
      <c r="C21" s="87">
        <v>109312</v>
      </c>
      <c r="D21" s="76" t="s">
        <v>63</v>
      </c>
      <c r="E21" s="76" t="s">
        <v>155</v>
      </c>
      <c r="F21" s="76" t="s">
        <v>157</v>
      </c>
      <c r="G21" s="77"/>
      <c r="H21" s="77" t="s">
        <v>4</v>
      </c>
      <c r="I21" s="78">
        <v>5.3202102736763299</v>
      </c>
      <c r="J21" s="75">
        <v>2336605</v>
      </c>
      <c r="K21" s="75">
        <v>2336605</v>
      </c>
      <c r="L21" s="78">
        <v>22.768975816093501</v>
      </c>
      <c r="M21" s="12"/>
      <c r="N21" s="12"/>
    </row>
    <row r="22" spans="1:17" ht="15" customHeight="1" x14ac:dyDescent="0.35">
      <c r="A22" s="8">
        <v>528</v>
      </c>
      <c r="B22" s="9" t="s">
        <v>23</v>
      </c>
      <c r="C22" s="19">
        <v>109555</v>
      </c>
      <c r="D22" s="8" t="s">
        <v>32</v>
      </c>
      <c r="E22" s="8" t="s">
        <v>86</v>
      </c>
      <c r="F22" s="8" t="s">
        <v>87</v>
      </c>
      <c r="G22" s="9" t="s">
        <v>4</v>
      </c>
      <c r="H22" s="9"/>
      <c r="I22" s="10">
        <v>6.95381960284407</v>
      </c>
      <c r="J22" s="11">
        <v>3233297</v>
      </c>
      <c r="K22" s="11">
        <v>3233297</v>
      </c>
      <c r="L22" s="10">
        <v>21.506900240974002</v>
      </c>
      <c r="M22" s="12"/>
      <c r="N22" s="12"/>
      <c r="O22" s="2"/>
      <c r="P22" s="2"/>
      <c r="Q22" s="2"/>
    </row>
    <row r="23" spans="1:17" ht="18" customHeight="1" x14ac:dyDescent="0.35">
      <c r="A23" s="76">
        <v>674</v>
      </c>
      <c r="B23" s="77" t="s">
        <v>0</v>
      </c>
      <c r="C23" s="87">
        <v>-17447</v>
      </c>
      <c r="D23" s="76" t="s">
        <v>1</v>
      </c>
      <c r="E23" s="76" t="s">
        <v>212</v>
      </c>
      <c r="F23" s="76" t="s">
        <v>213</v>
      </c>
      <c r="G23" s="77"/>
      <c r="H23" s="77" t="s">
        <v>4</v>
      </c>
      <c r="I23" s="78">
        <v>21.133550269923202</v>
      </c>
      <c r="J23" s="75">
        <v>89850000</v>
      </c>
      <c r="K23" s="75">
        <v>10000000</v>
      </c>
      <c r="L23" s="78">
        <v>21.133550269923202</v>
      </c>
      <c r="M23" s="12"/>
      <c r="N23" s="12"/>
      <c r="O23" s="2"/>
      <c r="P23" s="2"/>
      <c r="Q23" s="2"/>
    </row>
    <row r="24" spans="1:17" ht="30" customHeight="1" x14ac:dyDescent="0.35">
      <c r="A24" s="76">
        <v>559</v>
      </c>
      <c r="B24" s="77" t="s">
        <v>12</v>
      </c>
      <c r="C24" s="87">
        <v>108897</v>
      </c>
      <c r="D24" s="76" t="s">
        <v>13</v>
      </c>
      <c r="E24" s="76" t="s">
        <v>112</v>
      </c>
      <c r="F24" s="76" t="s">
        <v>113</v>
      </c>
      <c r="G24" s="77" t="s">
        <v>4</v>
      </c>
      <c r="H24" s="77" t="s">
        <v>4</v>
      </c>
      <c r="I24" s="78">
        <v>3.40325103803514</v>
      </c>
      <c r="J24" s="75">
        <v>1654198</v>
      </c>
      <c r="K24" s="75">
        <v>1654198</v>
      </c>
      <c r="L24" s="78">
        <v>20.5734200986529</v>
      </c>
      <c r="M24" s="12"/>
      <c r="N24" s="12"/>
    </row>
    <row r="25" spans="1:17" ht="15" customHeight="1" x14ac:dyDescent="0.35">
      <c r="A25" s="76">
        <v>507</v>
      </c>
      <c r="B25" s="77" t="s">
        <v>12</v>
      </c>
      <c r="C25" s="87">
        <v>108898</v>
      </c>
      <c r="D25" s="76" t="s">
        <v>13</v>
      </c>
      <c r="E25" s="76" t="s">
        <v>130</v>
      </c>
      <c r="F25" s="76" t="s">
        <v>131</v>
      </c>
      <c r="G25" s="77" t="s">
        <v>4</v>
      </c>
      <c r="H25" s="77" t="s">
        <v>4</v>
      </c>
      <c r="I25" s="78">
        <v>6.2203090856927901</v>
      </c>
      <c r="J25" s="75">
        <v>3067161</v>
      </c>
      <c r="K25" s="75">
        <v>3067161</v>
      </c>
      <c r="L25" s="78">
        <v>20.2803474799424</v>
      </c>
      <c r="M25" s="12"/>
      <c r="N25" s="12"/>
      <c r="O25" s="2"/>
      <c r="P25" s="2"/>
      <c r="Q25" s="2"/>
    </row>
    <row r="26" spans="1:17" ht="30" customHeight="1" x14ac:dyDescent="0.35">
      <c r="A26" s="76">
        <v>535</v>
      </c>
      <c r="B26" s="77" t="s">
        <v>12</v>
      </c>
      <c r="C26" s="87">
        <v>-17446</v>
      </c>
      <c r="D26" s="76" t="s">
        <v>32</v>
      </c>
      <c r="E26" s="76" t="s">
        <v>95</v>
      </c>
      <c r="F26" s="76" t="s">
        <v>96</v>
      </c>
      <c r="G26" s="77"/>
      <c r="H26" s="77" t="s">
        <v>4</v>
      </c>
      <c r="I26" s="78">
        <v>0.50752080100984898</v>
      </c>
      <c r="J26" s="75">
        <v>255691</v>
      </c>
      <c r="K26" s="75">
        <v>255691</v>
      </c>
      <c r="L26" s="78">
        <v>19.848989640223898</v>
      </c>
      <c r="M26" s="12"/>
      <c r="N26" s="12"/>
    </row>
    <row r="27" spans="1:17" ht="15" customHeight="1" x14ac:dyDescent="0.35">
      <c r="A27" s="76">
        <v>635</v>
      </c>
      <c r="B27" s="77" t="s">
        <v>12</v>
      </c>
      <c r="C27" s="87">
        <v>109471</v>
      </c>
      <c r="D27" s="76" t="s">
        <v>66</v>
      </c>
      <c r="E27" s="76" t="s">
        <v>178</v>
      </c>
      <c r="F27" s="76" t="s">
        <v>179</v>
      </c>
      <c r="G27" s="77" t="s">
        <v>4</v>
      </c>
      <c r="H27" s="77" t="s">
        <v>4</v>
      </c>
      <c r="I27" s="78">
        <v>2.92364827621725</v>
      </c>
      <c r="J27" s="75">
        <v>1500000</v>
      </c>
      <c r="K27" s="75">
        <v>1500000</v>
      </c>
      <c r="L27" s="78">
        <v>19.490988508114999</v>
      </c>
      <c r="M27" s="12"/>
      <c r="N27" s="12"/>
    </row>
    <row r="28" spans="1:17" ht="45" customHeight="1" x14ac:dyDescent="0.35">
      <c r="A28" s="76">
        <v>548</v>
      </c>
      <c r="B28" s="77" t="s">
        <v>23</v>
      </c>
      <c r="C28" s="87">
        <v>109549</v>
      </c>
      <c r="D28" s="76" t="s">
        <v>45</v>
      </c>
      <c r="E28" s="76" t="s">
        <v>161</v>
      </c>
      <c r="F28" s="76" t="s">
        <v>164</v>
      </c>
      <c r="G28" s="77" t="s">
        <v>4</v>
      </c>
      <c r="H28" s="77" t="s">
        <v>4</v>
      </c>
      <c r="I28" s="78">
        <v>1.69756365694518</v>
      </c>
      <c r="J28" s="75">
        <v>900000</v>
      </c>
      <c r="K28" s="75">
        <v>900000</v>
      </c>
      <c r="L28" s="78">
        <v>18.861818410502</v>
      </c>
      <c r="M28" s="12"/>
      <c r="N28" s="12"/>
      <c r="O28" s="2"/>
      <c r="P28" s="2"/>
      <c r="Q28" s="2"/>
    </row>
    <row r="29" spans="1:17" x14ac:dyDescent="0.35">
      <c r="A29" s="76">
        <v>621</v>
      </c>
      <c r="B29" s="77" t="s">
        <v>23</v>
      </c>
      <c r="C29" s="87">
        <v>96938</v>
      </c>
      <c r="D29" s="76" t="s">
        <v>45</v>
      </c>
      <c r="E29" s="76" t="s">
        <v>234</v>
      </c>
      <c r="F29" s="76" t="s">
        <v>235</v>
      </c>
      <c r="G29" s="77" t="s">
        <v>4</v>
      </c>
      <c r="H29" s="77" t="s">
        <v>4</v>
      </c>
      <c r="I29" s="78">
        <v>5.3723171056541998</v>
      </c>
      <c r="J29" s="75">
        <v>3674062</v>
      </c>
      <c r="K29" s="75">
        <v>2904812</v>
      </c>
      <c r="L29" s="78">
        <v>18.494543211933099</v>
      </c>
      <c r="M29" s="12"/>
      <c r="N29" s="12"/>
      <c r="O29" s="2"/>
      <c r="P29" s="2"/>
      <c r="Q29" s="2"/>
    </row>
    <row r="30" spans="1:17" ht="15" customHeight="1" x14ac:dyDescent="0.35">
      <c r="A30" s="8">
        <v>521</v>
      </c>
      <c r="B30" s="9" t="s">
        <v>12</v>
      </c>
      <c r="C30" s="19">
        <v>-17448</v>
      </c>
      <c r="D30" s="8" t="s">
        <v>32</v>
      </c>
      <c r="E30" s="8" t="s">
        <v>78</v>
      </c>
      <c r="F30" s="8" t="s">
        <v>79</v>
      </c>
      <c r="G30" s="9" t="s">
        <v>4</v>
      </c>
      <c r="H30" s="9"/>
      <c r="I30" s="10">
        <v>6.2410042610165899</v>
      </c>
      <c r="J30" s="11">
        <v>3393452</v>
      </c>
      <c r="K30" s="11">
        <v>3393452</v>
      </c>
      <c r="L30" s="10">
        <v>18.3913143931801</v>
      </c>
      <c r="M30" s="12"/>
      <c r="N30" s="12"/>
    </row>
    <row r="31" spans="1:17" ht="30" customHeight="1" x14ac:dyDescent="0.35">
      <c r="A31" s="76">
        <v>552</v>
      </c>
      <c r="B31" s="77" t="s">
        <v>12</v>
      </c>
      <c r="C31" s="87">
        <v>103725</v>
      </c>
      <c r="D31" s="76" t="s">
        <v>66</v>
      </c>
      <c r="E31" s="76" t="s">
        <v>105</v>
      </c>
      <c r="F31" s="76" t="s">
        <v>106</v>
      </c>
      <c r="G31" s="77" t="s">
        <v>4</v>
      </c>
      <c r="H31" s="77" t="s">
        <v>4</v>
      </c>
      <c r="I31" s="78">
        <v>1.02026055838607</v>
      </c>
      <c r="J31" s="75">
        <v>730000</v>
      </c>
      <c r="K31" s="75">
        <v>555000</v>
      </c>
      <c r="L31" s="78">
        <v>18.383073124073402</v>
      </c>
      <c r="M31" s="12"/>
      <c r="N31" s="12"/>
    </row>
    <row r="32" spans="1:17" ht="15.75" customHeight="1" x14ac:dyDescent="0.35">
      <c r="A32" s="8">
        <v>602</v>
      </c>
      <c r="B32" s="9" t="s">
        <v>12</v>
      </c>
      <c r="C32" s="19">
        <v>109578</v>
      </c>
      <c r="D32" s="8" t="s">
        <v>66</v>
      </c>
      <c r="E32" s="8" t="s">
        <v>146</v>
      </c>
      <c r="F32" s="8" t="s">
        <v>147</v>
      </c>
      <c r="G32" s="9" t="s">
        <v>4</v>
      </c>
      <c r="H32" s="9"/>
      <c r="I32" s="10">
        <v>1.1286919524671799</v>
      </c>
      <c r="J32" s="11">
        <v>625000</v>
      </c>
      <c r="K32" s="11">
        <v>625000</v>
      </c>
      <c r="L32" s="10">
        <v>18.0590712394749</v>
      </c>
      <c r="M32" s="12"/>
      <c r="N32" s="12"/>
    </row>
    <row r="33" spans="1:17" ht="15" customHeight="1" x14ac:dyDescent="0.35">
      <c r="A33" s="76">
        <v>510</v>
      </c>
      <c r="B33" s="77" t="s">
        <v>7</v>
      </c>
      <c r="C33" s="87">
        <v>108899</v>
      </c>
      <c r="D33" s="76" t="s">
        <v>13</v>
      </c>
      <c r="E33" s="76" t="s">
        <v>68</v>
      </c>
      <c r="F33" s="76" t="s">
        <v>133</v>
      </c>
      <c r="G33" s="77" t="s">
        <v>4</v>
      </c>
      <c r="H33" s="77" t="s">
        <v>4</v>
      </c>
      <c r="I33" s="78">
        <v>1.5369325343312801</v>
      </c>
      <c r="J33" s="75">
        <v>884880.8</v>
      </c>
      <c r="K33" s="75">
        <v>884880.8</v>
      </c>
      <c r="L33" s="78">
        <v>17.368808706565702</v>
      </c>
      <c r="M33" s="12"/>
      <c r="N33" s="12"/>
      <c r="O33" s="2"/>
      <c r="P33" s="2"/>
      <c r="Q33" s="2"/>
    </row>
    <row r="34" spans="1:17" ht="15" customHeight="1" x14ac:dyDescent="0.35">
      <c r="A34" s="76">
        <v>712</v>
      </c>
      <c r="B34" s="77" t="s">
        <v>12</v>
      </c>
      <c r="C34" s="87">
        <v>109530</v>
      </c>
      <c r="D34" s="76" t="s">
        <v>32</v>
      </c>
      <c r="E34" s="76" t="s">
        <v>225</v>
      </c>
      <c r="F34" s="76" t="s">
        <v>240</v>
      </c>
      <c r="G34" s="77"/>
      <c r="H34" s="77" t="s">
        <v>4</v>
      </c>
      <c r="I34" s="78">
        <v>5.0880083735680399</v>
      </c>
      <c r="J34" s="75">
        <v>3016656</v>
      </c>
      <c r="K34" s="75">
        <v>3016656</v>
      </c>
      <c r="L34" s="78">
        <v>16.866385738274499</v>
      </c>
      <c r="M34" s="12"/>
      <c r="N34" s="12"/>
      <c r="O34" s="2"/>
      <c r="P34" s="2"/>
      <c r="Q34" s="2"/>
    </row>
    <row r="35" spans="1:17" ht="15" customHeight="1" x14ac:dyDescent="0.35">
      <c r="A35" s="76">
        <v>734</v>
      </c>
      <c r="B35" s="77" t="s">
        <v>23</v>
      </c>
      <c r="C35" s="87">
        <v>109326</v>
      </c>
      <c r="D35" s="76" t="s">
        <v>24</v>
      </c>
      <c r="E35" s="76" t="s">
        <v>241</v>
      </c>
      <c r="F35" s="76" t="s">
        <v>295</v>
      </c>
      <c r="G35" s="77"/>
      <c r="H35" s="77" t="s">
        <v>4</v>
      </c>
      <c r="I35" s="78">
        <v>1.09518547636354</v>
      </c>
      <c r="J35" s="75">
        <v>650996</v>
      </c>
      <c r="K35" s="75">
        <v>650996</v>
      </c>
      <c r="L35" s="78">
        <v>16.823228965516599</v>
      </c>
      <c r="M35" s="12"/>
      <c r="N35" s="12"/>
      <c r="O35" s="2"/>
      <c r="P35" s="2"/>
      <c r="Q35" s="2"/>
    </row>
    <row r="36" spans="1:17" ht="30" customHeight="1" x14ac:dyDescent="0.35">
      <c r="A36" s="8">
        <v>504</v>
      </c>
      <c r="B36" s="9" t="s">
        <v>23</v>
      </c>
      <c r="C36" s="19">
        <v>109368</v>
      </c>
      <c r="D36" s="8" t="s">
        <v>24</v>
      </c>
      <c r="E36" s="8" t="s">
        <v>50</v>
      </c>
      <c r="F36" s="8" t="s">
        <v>127</v>
      </c>
      <c r="G36" s="9" t="s">
        <v>4</v>
      </c>
      <c r="H36" s="9"/>
      <c r="I36" s="10">
        <v>3.2657829827511602</v>
      </c>
      <c r="J36" s="11">
        <v>2045900</v>
      </c>
      <c r="K36" s="11">
        <v>2045900</v>
      </c>
      <c r="L36" s="10">
        <v>15.9625738440351</v>
      </c>
      <c r="M36" s="12"/>
      <c r="N36" s="12"/>
    </row>
    <row r="37" spans="1:17" ht="15" customHeight="1" x14ac:dyDescent="0.35">
      <c r="A37" s="76">
        <v>586</v>
      </c>
      <c r="B37" s="77" t="s">
        <v>12</v>
      </c>
      <c r="C37" s="87">
        <v>109537</v>
      </c>
      <c r="D37" s="76" t="s">
        <v>32</v>
      </c>
      <c r="E37" s="76" t="s">
        <v>197</v>
      </c>
      <c r="F37" s="76" t="s">
        <v>204</v>
      </c>
      <c r="G37" s="77"/>
      <c r="H37" s="77" t="s">
        <v>4</v>
      </c>
      <c r="I37" s="78">
        <v>4.4597798755705096</v>
      </c>
      <c r="J37" s="75">
        <v>2808037</v>
      </c>
      <c r="K37" s="75">
        <v>2808037</v>
      </c>
      <c r="L37" s="78">
        <v>15.882197690310001</v>
      </c>
      <c r="M37" s="12"/>
      <c r="N37" s="12"/>
    </row>
    <row r="38" spans="1:17" ht="15" customHeight="1" x14ac:dyDescent="0.35">
      <c r="A38" s="76">
        <v>622</v>
      </c>
      <c r="B38" s="77" t="s">
        <v>23</v>
      </c>
      <c r="C38" s="87">
        <v>98213</v>
      </c>
      <c r="D38" s="76" t="s">
        <v>45</v>
      </c>
      <c r="E38" s="76" t="s">
        <v>234</v>
      </c>
      <c r="F38" s="76" t="s">
        <v>236</v>
      </c>
      <c r="G38" s="77"/>
      <c r="H38" s="77" t="s">
        <v>4</v>
      </c>
      <c r="I38" s="78">
        <v>2.12272598732633</v>
      </c>
      <c r="J38" s="75">
        <v>2500600</v>
      </c>
      <c r="K38" s="75">
        <v>1400600</v>
      </c>
      <c r="L38" s="78">
        <v>15.1558331238493</v>
      </c>
      <c r="M38" s="12"/>
      <c r="N38" s="12"/>
      <c r="O38" s="2"/>
      <c r="P38" s="2"/>
      <c r="Q38" s="2"/>
    </row>
    <row r="39" spans="1:17" ht="15" customHeight="1" x14ac:dyDescent="0.35">
      <c r="A39" s="8">
        <v>553</v>
      </c>
      <c r="B39" s="9" t="s">
        <v>23</v>
      </c>
      <c r="C39" s="19">
        <v>109376</v>
      </c>
      <c r="D39" s="8" t="s">
        <v>24</v>
      </c>
      <c r="E39" s="8" t="s">
        <v>107</v>
      </c>
      <c r="F39" s="8" t="s">
        <v>108</v>
      </c>
      <c r="G39" s="9" t="s">
        <v>4</v>
      </c>
      <c r="H39" s="9"/>
      <c r="I39" s="10">
        <v>5.0608518047705999</v>
      </c>
      <c r="J39" s="11">
        <v>3450904</v>
      </c>
      <c r="K39" s="11">
        <v>3450904</v>
      </c>
      <c r="L39" s="10">
        <v>14.665292934171999</v>
      </c>
      <c r="M39" s="12"/>
      <c r="N39" s="12"/>
    </row>
    <row r="40" spans="1:17" ht="15" customHeight="1" x14ac:dyDescent="0.35">
      <c r="A40" s="76">
        <v>501</v>
      </c>
      <c r="B40" s="77" t="s">
        <v>12</v>
      </c>
      <c r="C40" s="87">
        <v>109436</v>
      </c>
      <c r="D40" s="76" t="s">
        <v>40</v>
      </c>
      <c r="E40" s="76" t="s">
        <v>59</v>
      </c>
      <c r="F40" s="76" t="s">
        <v>60</v>
      </c>
      <c r="G40" s="77" t="s">
        <v>4</v>
      </c>
      <c r="H40" s="77" t="s">
        <v>4</v>
      </c>
      <c r="I40" s="78">
        <v>1.8385025957824399</v>
      </c>
      <c r="J40" s="75">
        <v>1271749</v>
      </c>
      <c r="K40" s="75">
        <v>1271749</v>
      </c>
      <c r="L40" s="78">
        <v>14.4564894156193</v>
      </c>
      <c r="M40" s="12"/>
      <c r="N40" s="12"/>
      <c r="O40" s="2"/>
      <c r="P40" s="2"/>
      <c r="Q40" s="2"/>
    </row>
    <row r="41" spans="1:17" ht="15" customHeight="1" x14ac:dyDescent="0.35">
      <c r="A41" s="76">
        <v>572</v>
      </c>
      <c r="B41" s="77" t="s">
        <v>0</v>
      </c>
      <c r="C41" s="87">
        <v>109297</v>
      </c>
      <c r="D41" s="76" t="s">
        <v>1</v>
      </c>
      <c r="E41" s="76" t="s">
        <v>121</v>
      </c>
      <c r="F41" s="76" t="s">
        <v>122</v>
      </c>
      <c r="G41" s="77"/>
      <c r="H41" s="77" t="s">
        <v>4</v>
      </c>
      <c r="I41" s="78">
        <v>1.3006736116070401</v>
      </c>
      <c r="J41" s="75">
        <v>900000</v>
      </c>
      <c r="K41" s="75">
        <v>900000</v>
      </c>
      <c r="L41" s="78">
        <v>14.451929017855999</v>
      </c>
      <c r="M41" s="12"/>
      <c r="N41" s="12"/>
      <c r="O41" s="2"/>
      <c r="P41" s="2"/>
      <c r="Q41" s="2"/>
    </row>
    <row r="42" spans="1:17" ht="15" customHeight="1" x14ac:dyDescent="0.35">
      <c r="A42" s="76">
        <v>445</v>
      </c>
      <c r="B42" s="77" t="s">
        <v>7</v>
      </c>
      <c r="C42" s="87">
        <v>107796</v>
      </c>
      <c r="D42" s="76" t="s">
        <v>8</v>
      </c>
      <c r="E42" s="76" t="s">
        <v>72</v>
      </c>
      <c r="F42" s="76" t="s">
        <v>19</v>
      </c>
      <c r="G42" s="77" t="s">
        <v>4</v>
      </c>
      <c r="H42" s="77" t="s">
        <v>4</v>
      </c>
      <c r="I42" s="78">
        <v>3.1291394831780299</v>
      </c>
      <c r="J42" s="75">
        <v>2720000</v>
      </c>
      <c r="K42" s="75">
        <v>2170000</v>
      </c>
      <c r="L42" s="78">
        <v>14.4199976183319</v>
      </c>
      <c r="M42" s="12"/>
      <c r="N42" s="12"/>
    </row>
    <row r="43" spans="1:17" ht="15" customHeight="1" x14ac:dyDescent="0.35">
      <c r="A43" s="76">
        <v>683</v>
      </c>
      <c r="B43" s="77" t="s">
        <v>12</v>
      </c>
      <c r="C43" s="87">
        <v>109529</v>
      </c>
      <c r="D43" s="76" t="s">
        <v>32</v>
      </c>
      <c r="E43" s="76" t="s">
        <v>232</v>
      </c>
      <c r="F43" s="76" t="s">
        <v>221</v>
      </c>
      <c r="G43" s="77"/>
      <c r="H43" s="77" t="s">
        <v>4</v>
      </c>
      <c r="I43" s="78">
        <v>3.7709112196576702</v>
      </c>
      <c r="J43" s="75">
        <v>2652279</v>
      </c>
      <c r="K43" s="75">
        <v>2652279</v>
      </c>
      <c r="L43" s="78">
        <v>14.2176265002953</v>
      </c>
      <c r="M43" s="12"/>
      <c r="N43" s="12"/>
    </row>
    <row r="44" spans="1:17" ht="15" customHeight="1" x14ac:dyDescent="0.35">
      <c r="A44" s="76">
        <v>493</v>
      </c>
      <c r="B44" s="77" t="s">
        <v>12</v>
      </c>
      <c r="C44" s="87">
        <v>80271</v>
      </c>
      <c r="D44" s="76" t="s">
        <v>24</v>
      </c>
      <c r="E44" s="76" t="s">
        <v>48</v>
      </c>
      <c r="F44" s="76" t="s">
        <v>49</v>
      </c>
      <c r="G44" s="77"/>
      <c r="H44" s="77" t="s">
        <v>4</v>
      </c>
      <c r="I44" s="78">
        <v>1.4112022383432901</v>
      </c>
      <c r="J44" s="75">
        <v>4083541</v>
      </c>
      <c r="K44" s="75">
        <v>994263</v>
      </c>
      <c r="L44" s="78">
        <v>14.193450207272001</v>
      </c>
      <c r="M44" s="12"/>
      <c r="N44" s="12"/>
      <c r="O44" s="2"/>
      <c r="P44" s="2"/>
      <c r="Q44" s="2"/>
    </row>
    <row r="45" spans="1:17" ht="15" customHeight="1" x14ac:dyDescent="0.35">
      <c r="A45" s="76">
        <v>600</v>
      </c>
      <c r="B45" s="77" t="s">
        <v>0</v>
      </c>
      <c r="C45" s="87">
        <v>109299</v>
      </c>
      <c r="D45" s="76" t="s">
        <v>1</v>
      </c>
      <c r="E45" s="76" t="s">
        <v>144</v>
      </c>
      <c r="F45" s="76" t="s">
        <v>145</v>
      </c>
      <c r="G45" s="77" t="s">
        <v>4</v>
      </c>
      <c r="H45" s="77" t="s">
        <v>4</v>
      </c>
      <c r="I45" s="78">
        <v>4.4543328774498496</v>
      </c>
      <c r="J45" s="75">
        <v>3144181</v>
      </c>
      <c r="K45" s="75">
        <v>3144181</v>
      </c>
      <c r="L45" s="78">
        <v>14.1669098485419</v>
      </c>
      <c r="M45" s="12"/>
      <c r="N45" s="12"/>
      <c r="O45" s="2"/>
      <c r="P45" s="2"/>
      <c r="Q45" s="2"/>
    </row>
    <row r="46" spans="1:17" ht="15" customHeight="1" x14ac:dyDescent="0.35">
      <c r="A46" s="8">
        <v>607</v>
      </c>
      <c r="B46" s="9" t="s">
        <v>12</v>
      </c>
      <c r="C46" s="19">
        <v>79923</v>
      </c>
      <c r="D46" s="8" t="s">
        <v>24</v>
      </c>
      <c r="E46" s="8" t="s">
        <v>152</v>
      </c>
      <c r="F46" s="8" t="s">
        <v>153</v>
      </c>
      <c r="G46" s="9" t="s">
        <v>4</v>
      </c>
      <c r="H46" s="9"/>
      <c r="I46" s="10">
        <v>3.1114174952984599</v>
      </c>
      <c r="J46" s="11">
        <v>2688439</v>
      </c>
      <c r="K46" s="11">
        <v>2210009</v>
      </c>
      <c r="L46" s="10">
        <v>14.0787548616248</v>
      </c>
      <c r="M46" s="12"/>
      <c r="N46" s="12"/>
      <c r="O46" s="2"/>
      <c r="P46" s="2"/>
      <c r="Q46" s="2"/>
    </row>
    <row r="47" spans="1:17" ht="15" customHeight="1" x14ac:dyDescent="0.35">
      <c r="A47" s="76">
        <v>705</v>
      </c>
      <c r="B47" s="77" t="s">
        <v>12</v>
      </c>
      <c r="C47" s="87">
        <v>109286</v>
      </c>
      <c r="D47" s="76" t="s">
        <v>13</v>
      </c>
      <c r="E47" s="76" t="s">
        <v>214</v>
      </c>
      <c r="F47" s="76" t="s">
        <v>237</v>
      </c>
      <c r="G47" s="77" t="s">
        <v>4</v>
      </c>
      <c r="H47" s="77" t="s">
        <v>4</v>
      </c>
      <c r="I47" s="78">
        <v>5.1715511778930896</v>
      </c>
      <c r="J47" s="75">
        <v>3731701</v>
      </c>
      <c r="K47" s="75">
        <v>3731701</v>
      </c>
      <c r="L47" s="78">
        <v>13.8584285769226</v>
      </c>
      <c r="M47" s="12"/>
      <c r="N47" s="12"/>
    </row>
    <row r="48" spans="1:17" ht="15" customHeight="1" x14ac:dyDescent="0.35">
      <c r="A48" s="76">
        <v>641</v>
      </c>
      <c r="B48" s="77" t="s">
        <v>12</v>
      </c>
      <c r="C48" s="87">
        <v>109439</v>
      </c>
      <c r="D48" s="76" t="s">
        <v>40</v>
      </c>
      <c r="E48" s="76" t="s">
        <v>183</v>
      </c>
      <c r="F48" s="76" t="s">
        <v>184</v>
      </c>
      <c r="G48" s="77" t="s">
        <v>4</v>
      </c>
      <c r="H48" s="77" t="s">
        <v>4</v>
      </c>
      <c r="I48" s="78">
        <v>6.72441690262945</v>
      </c>
      <c r="J48" s="75">
        <v>4995109</v>
      </c>
      <c r="K48" s="75">
        <v>4995109</v>
      </c>
      <c r="L48" s="78">
        <v>13.4620023359439</v>
      </c>
      <c r="M48" s="12"/>
      <c r="N48" s="12"/>
    </row>
    <row r="49" spans="1:17" ht="15" customHeight="1" x14ac:dyDescent="0.35">
      <c r="A49" s="76">
        <v>630</v>
      </c>
      <c r="B49" s="77" t="s">
        <v>23</v>
      </c>
      <c r="C49" s="87">
        <v>109528</v>
      </c>
      <c r="D49" s="76" t="s">
        <v>32</v>
      </c>
      <c r="E49" s="76" t="s">
        <v>173</v>
      </c>
      <c r="F49" s="76" t="s">
        <v>175</v>
      </c>
      <c r="G49" s="77"/>
      <c r="H49" s="77" t="s">
        <v>4</v>
      </c>
      <c r="I49" s="78">
        <v>1.23419663010693</v>
      </c>
      <c r="J49" s="75">
        <v>925177</v>
      </c>
      <c r="K49" s="75">
        <v>925177</v>
      </c>
      <c r="L49" s="78">
        <v>13.3401136226574</v>
      </c>
      <c r="M49" s="12"/>
      <c r="N49" s="12"/>
      <c r="O49" s="2"/>
      <c r="P49" s="2"/>
      <c r="Q49" s="2"/>
    </row>
    <row r="50" spans="1:17" ht="15" customHeight="1" x14ac:dyDescent="0.35">
      <c r="A50" s="8">
        <v>692</v>
      </c>
      <c r="B50" s="9" t="s">
        <v>12</v>
      </c>
      <c r="C50" s="19">
        <v>109581</v>
      </c>
      <c r="D50" s="8" t="s">
        <v>66</v>
      </c>
      <c r="E50" s="8" t="s">
        <v>264</v>
      </c>
      <c r="F50" s="8" t="s">
        <v>265</v>
      </c>
      <c r="G50" s="9" t="s">
        <v>4</v>
      </c>
      <c r="H50" s="9"/>
      <c r="I50" s="10">
        <v>0.39296336731107101</v>
      </c>
      <c r="J50" s="11">
        <v>752350</v>
      </c>
      <c r="K50" s="11">
        <v>299350</v>
      </c>
      <c r="L50" s="10">
        <v>13.1272212230189</v>
      </c>
      <c r="M50" s="12"/>
      <c r="N50" s="12"/>
      <c r="O50" s="2"/>
      <c r="P50" s="2"/>
      <c r="Q50" s="2"/>
    </row>
    <row r="51" spans="1:17" ht="15" customHeight="1" x14ac:dyDescent="0.35">
      <c r="A51" s="76">
        <v>518</v>
      </c>
      <c r="B51" s="77" t="s">
        <v>0</v>
      </c>
      <c r="C51" s="87">
        <v>101279</v>
      </c>
      <c r="D51" s="76" t="s">
        <v>63</v>
      </c>
      <c r="E51" s="76" t="s">
        <v>99</v>
      </c>
      <c r="F51" s="76" t="s">
        <v>74</v>
      </c>
      <c r="G51" s="77"/>
      <c r="H51" s="77" t="s">
        <v>4</v>
      </c>
      <c r="I51" s="78">
        <v>1.5030843956212101</v>
      </c>
      <c r="J51" s="75">
        <v>8200000</v>
      </c>
      <c r="K51" s="75">
        <v>1240076</v>
      </c>
      <c r="L51" s="78">
        <v>12.1209054575785</v>
      </c>
      <c r="M51" s="12"/>
      <c r="N51" s="12"/>
      <c r="O51" s="2"/>
      <c r="P51" s="2"/>
      <c r="Q51" s="2"/>
    </row>
    <row r="52" spans="1:17" ht="30" customHeight="1" x14ac:dyDescent="0.35">
      <c r="A52" s="76">
        <v>443</v>
      </c>
      <c r="B52" s="77" t="s">
        <v>7</v>
      </c>
      <c r="C52" s="87">
        <v>107795</v>
      </c>
      <c r="D52" s="76" t="s">
        <v>8</v>
      </c>
      <c r="E52" s="76" t="s">
        <v>72</v>
      </c>
      <c r="F52" s="76" t="s">
        <v>17</v>
      </c>
      <c r="G52" s="77" t="s">
        <v>4</v>
      </c>
      <c r="H52" s="77" t="s">
        <v>4</v>
      </c>
      <c r="I52" s="78">
        <v>3.00253335220324</v>
      </c>
      <c r="J52" s="75">
        <v>3148000</v>
      </c>
      <c r="K52" s="75">
        <v>2498000</v>
      </c>
      <c r="L52" s="78">
        <v>12.019749208179499</v>
      </c>
      <c r="M52" s="12"/>
      <c r="N52" s="12"/>
    </row>
    <row r="53" spans="1:17" ht="60" customHeight="1" x14ac:dyDescent="0.35">
      <c r="A53" s="76">
        <v>444</v>
      </c>
      <c r="B53" s="77" t="s">
        <v>7</v>
      </c>
      <c r="C53" s="87">
        <v>107797</v>
      </c>
      <c r="D53" s="76" t="s">
        <v>8</v>
      </c>
      <c r="E53" s="76" t="s">
        <v>72</v>
      </c>
      <c r="F53" s="76" t="s">
        <v>18</v>
      </c>
      <c r="G53" s="77" t="s">
        <v>4</v>
      </c>
      <c r="H53" s="77" t="s">
        <v>4</v>
      </c>
      <c r="I53" s="78">
        <v>5.8070057427060302</v>
      </c>
      <c r="J53" s="75">
        <v>5783000</v>
      </c>
      <c r="K53" s="75">
        <v>4933000</v>
      </c>
      <c r="L53" s="78">
        <v>11.771752975280799</v>
      </c>
      <c r="M53" s="12"/>
      <c r="N53" s="12"/>
    </row>
    <row r="54" spans="1:17" ht="30" customHeight="1" x14ac:dyDescent="0.35">
      <c r="A54" s="8">
        <v>502</v>
      </c>
      <c r="B54" s="9" t="s">
        <v>23</v>
      </c>
      <c r="C54" s="19">
        <v>109377</v>
      </c>
      <c r="D54" s="8" t="s">
        <v>24</v>
      </c>
      <c r="E54" s="8" t="s">
        <v>50</v>
      </c>
      <c r="F54" s="8" t="s">
        <v>61</v>
      </c>
      <c r="G54" s="9" t="s">
        <v>4</v>
      </c>
      <c r="H54" s="9"/>
      <c r="I54" s="10">
        <v>6.2044474965592098</v>
      </c>
      <c r="J54" s="11">
        <v>5612938</v>
      </c>
      <c r="K54" s="11">
        <v>5612938</v>
      </c>
      <c r="L54" s="10">
        <v>11.053832229323</v>
      </c>
      <c r="M54" s="12"/>
      <c r="N54" s="12"/>
      <c r="O54" s="2"/>
      <c r="P54" s="2"/>
      <c r="Q54" s="2"/>
    </row>
    <row r="55" spans="1:17" ht="45" customHeight="1" x14ac:dyDescent="0.35">
      <c r="A55" s="76">
        <v>649</v>
      </c>
      <c r="B55" s="77" t="s">
        <v>12</v>
      </c>
      <c r="C55" s="87">
        <v>109466</v>
      </c>
      <c r="D55" s="76" t="s">
        <v>66</v>
      </c>
      <c r="E55" s="76" t="s">
        <v>191</v>
      </c>
      <c r="F55" s="76" t="s">
        <v>192</v>
      </c>
      <c r="G55" s="77"/>
      <c r="H55" s="77" t="s">
        <v>4</v>
      </c>
      <c r="I55" s="78">
        <v>3.1999040003429999</v>
      </c>
      <c r="J55" s="75">
        <v>3000000</v>
      </c>
      <c r="K55" s="75">
        <v>3000000</v>
      </c>
      <c r="L55" s="78">
        <v>10.66634666781</v>
      </c>
      <c r="M55" s="12"/>
      <c r="N55" s="12"/>
      <c r="O55" s="2"/>
      <c r="P55" s="2"/>
      <c r="Q55" s="2"/>
    </row>
    <row r="56" spans="1:17" ht="15" customHeight="1" x14ac:dyDescent="0.35">
      <c r="A56" s="76">
        <v>438</v>
      </c>
      <c r="B56" s="77" t="s">
        <v>0</v>
      </c>
      <c r="C56" s="87">
        <v>108731</v>
      </c>
      <c r="D56" s="76" t="s">
        <v>63</v>
      </c>
      <c r="E56" s="76" t="s">
        <v>64</v>
      </c>
      <c r="F56" s="76" t="s">
        <v>11</v>
      </c>
      <c r="G56" s="77"/>
      <c r="H56" s="77" t="s">
        <v>4</v>
      </c>
      <c r="I56" s="78">
        <v>3.01088980980707</v>
      </c>
      <c r="J56" s="75">
        <v>4573000</v>
      </c>
      <c r="K56" s="75">
        <v>2823000</v>
      </c>
      <c r="L56" s="78">
        <v>10.6655678703757</v>
      </c>
      <c r="M56" s="12"/>
      <c r="N56" s="12"/>
      <c r="O56" s="2"/>
      <c r="P56" s="2"/>
      <c r="Q56" s="2"/>
    </row>
    <row r="57" spans="1:17" ht="15" customHeight="1" x14ac:dyDescent="0.35">
      <c r="A57" s="76">
        <v>620</v>
      </c>
      <c r="B57" s="77" t="s">
        <v>12</v>
      </c>
      <c r="C57" s="87">
        <v>109704</v>
      </c>
      <c r="D57" s="76" t="s">
        <v>32</v>
      </c>
      <c r="E57" s="76" t="s">
        <v>232</v>
      </c>
      <c r="F57" s="76" t="s">
        <v>162</v>
      </c>
      <c r="G57" s="77"/>
      <c r="H57" s="77" t="s">
        <v>4</v>
      </c>
      <c r="I57" s="78">
        <v>3.1423085779737798</v>
      </c>
      <c r="J57" s="75">
        <v>2967687</v>
      </c>
      <c r="K57" s="75">
        <v>2967687</v>
      </c>
      <c r="L57" s="78">
        <v>10.5884096873214</v>
      </c>
      <c r="M57" s="12"/>
      <c r="N57" s="12"/>
    </row>
    <row r="58" spans="1:17" ht="15" customHeight="1" x14ac:dyDescent="0.35">
      <c r="A58" s="76">
        <v>651</v>
      </c>
      <c r="B58" s="77" t="s">
        <v>7</v>
      </c>
      <c r="C58" s="87">
        <v>109317</v>
      </c>
      <c r="D58" s="76" t="s">
        <v>8</v>
      </c>
      <c r="E58" s="76" t="s">
        <v>128</v>
      </c>
      <c r="F58" s="76" t="s">
        <v>247</v>
      </c>
      <c r="G58" s="77" t="s">
        <v>4</v>
      </c>
      <c r="H58" s="77" t="s">
        <v>4</v>
      </c>
      <c r="I58" s="78">
        <v>0.90301868463342305</v>
      </c>
      <c r="J58" s="75">
        <v>869815</v>
      </c>
      <c r="K58" s="75">
        <v>869815</v>
      </c>
      <c r="L58" s="78">
        <v>10.381732720560301</v>
      </c>
      <c r="M58" s="12"/>
      <c r="N58" s="12"/>
    </row>
    <row r="59" spans="1:17" ht="60" customHeight="1" x14ac:dyDescent="0.35">
      <c r="A59" s="76">
        <v>668</v>
      </c>
      <c r="B59" s="77" t="s">
        <v>7</v>
      </c>
      <c r="C59" s="87">
        <v>108896</v>
      </c>
      <c r="D59" s="76" t="s">
        <v>13</v>
      </c>
      <c r="E59" s="76" t="s">
        <v>142</v>
      </c>
      <c r="F59" s="76" t="s">
        <v>207</v>
      </c>
      <c r="G59" s="77" t="s">
        <v>4</v>
      </c>
      <c r="H59" s="77" t="s">
        <v>4</v>
      </c>
      <c r="I59" s="78">
        <v>2.63052953795549</v>
      </c>
      <c r="J59" s="75">
        <v>7000000</v>
      </c>
      <c r="K59" s="75">
        <v>2545000</v>
      </c>
      <c r="L59" s="78">
        <v>10.336068911416399</v>
      </c>
      <c r="M59" s="12"/>
      <c r="N59" s="12"/>
    </row>
    <row r="60" spans="1:17" ht="15" customHeight="1" x14ac:dyDescent="0.35">
      <c r="A60" s="76">
        <v>469</v>
      </c>
      <c r="B60" s="77" t="s">
        <v>0</v>
      </c>
      <c r="C60" s="87">
        <v>105521</v>
      </c>
      <c r="D60" s="76" t="s">
        <v>1</v>
      </c>
      <c r="E60" s="76" t="s">
        <v>97</v>
      </c>
      <c r="F60" s="76" t="s">
        <v>98</v>
      </c>
      <c r="G60" s="77" t="s">
        <v>4</v>
      </c>
      <c r="H60" s="77" t="s">
        <v>4</v>
      </c>
      <c r="I60" s="78">
        <v>6.1824122694744403</v>
      </c>
      <c r="J60" s="75">
        <v>6505000</v>
      </c>
      <c r="K60" s="75">
        <v>6000000</v>
      </c>
      <c r="L60" s="78">
        <v>10.304020449124</v>
      </c>
      <c r="M60" s="12"/>
      <c r="N60" s="12"/>
    </row>
    <row r="61" spans="1:17" ht="15" customHeight="1" x14ac:dyDescent="0.35">
      <c r="A61" s="76">
        <v>689</v>
      </c>
      <c r="B61" s="77" t="s">
        <v>12</v>
      </c>
      <c r="C61" s="87">
        <v>109470</v>
      </c>
      <c r="D61" s="76" t="s">
        <v>66</v>
      </c>
      <c r="E61" s="76" t="s">
        <v>178</v>
      </c>
      <c r="F61" s="76" t="s">
        <v>223</v>
      </c>
      <c r="G61" s="77"/>
      <c r="H61" s="77" t="s">
        <v>4</v>
      </c>
      <c r="I61" s="78">
        <v>0.94582730326896003</v>
      </c>
      <c r="J61" s="75">
        <v>950000</v>
      </c>
      <c r="K61" s="75">
        <v>950000</v>
      </c>
      <c r="L61" s="78">
        <v>9.95607687651537</v>
      </c>
      <c r="M61" s="12"/>
      <c r="N61" s="12"/>
    </row>
    <row r="62" spans="1:17" ht="15" customHeight="1" x14ac:dyDescent="0.35">
      <c r="A62" s="76">
        <v>509</v>
      </c>
      <c r="B62" s="77" t="s">
        <v>7</v>
      </c>
      <c r="C62" s="87">
        <v>8753</v>
      </c>
      <c r="D62" s="76" t="s">
        <v>13</v>
      </c>
      <c r="E62" s="76" t="s">
        <v>68</v>
      </c>
      <c r="F62" s="76" t="s">
        <v>69</v>
      </c>
      <c r="G62" s="77" t="s">
        <v>4</v>
      </c>
      <c r="H62" s="77" t="s">
        <v>4</v>
      </c>
      <c r="I62" s="78">
        <v>2.8466498385327399</v>
      </c>
      <c r="J62" s="75">
        <v>15223263</v>
      </c>
      <c r="K62" s="75">
        <v>2912984</v>
      </c>
      <c r="L62" s="78">
        <v>9.7722810648213105</v>
      </c>
      <c r="M62" s="12"/>
      <c r="N62" s="12"/>
    </row>
    <row r="63" spans="1:17" ht="15" customHeight="1" x14ac:dyDescent="0.35">
      <c r="A63" s="76">
        <v>475</v>
      </c>
      <c r="B63" s="77" t="s">
        <v>12</v>
      </c>
      <c r="C63" s="87">
        <v>100822</v>
      </c>
      <c r="D63" s="76" t="s">
        <v>32</v>
      </c>
      <c r="E63" s="76" t="s">
        <v>103</v>
      </c>
      <c r="F63" s="76" t="s">
        <v>42</v>
      </c>
      <c r="G63" s="77" t="s">
        <v>4</v>
      </c>
      <c r="H63" s="77" t="s">
        <v>4</v>
      </c>
      <c r="I63" s="78">
        <v>1.2476000789810999</v>
      </c>
      <c r="J63" s="75">
        <v>5999226</v>
      </c>
      <c r="K63" s="75">
        <v>1283365</v>
      </c>
      <c r="L63" s="78">
        <v>9.7213191802885799</v>
      </c>
      <c r="M63" s="12"/>
      <c r="N63" s="12"/>
      <c r="O63" s="2"/>
      <c r="P63" s="2"/>
      <c r="Q63" s="2"/>
    </row>
    <row r="64" spans="1:17" ht="15" customHeight="1" x14ac:dyDescent="0.35">
      <c r="A64" s="76">
        <v>562</v>
      </c>
      <c r="B64" s="77" t="s">
        <v>12</v>
      </c>
      <c r="C64" s="87">
        <v>109287</v>
      </c>
      <c r="D64" s="76" t="s">
        <v>13</v>
      </c>
      <c r="E64" s="76" t="s">
        <v>116</v>
      </c>
      <c r="F64" s="76" t="s">
        <v>117</v>
      </c>
      <c r="G64" s="77"/>
      <c r="H64" s="77" t="s">
        <v>4</v>
      </c>
      <c r="I64" s="78">
        <v>2.5853479723739801</v>
      </c>
      <c r="J64" s="75">
        <v>2718576</v>
      </c>
      <c r="K64" s="75">
        <v>2718576</v>
      </c>
      <c r="L64" s="78">
        <v>9.5099345112072893</v>
      </c>
      <c r="M64" s="12"/>
      <c r="N64" s="12"/>
      <c r="O64" s="2"/>
      <c r="P64" s="2"/>
      <c r="Q64" s="2"/>
    </row>
    <row r="65" spans="1:17" ht="15" customHeight="1" x14ac:dyDescent="0.35">
      <c r="A65" s="76">
        <v>495</v>
      </c>
      <c r="B65" s="77" t="s">
        <v>23</v>
      </c>
      <c r="C65" s="87">
        <v>108900</v>
      </c>
      <c r="D65" s="76" t="s">
        <v>13</v>
      </c>
      <c r="E65" s="76" t="s">
        <v>51</v>
      </c>
      <c r="F65" s="76" t="s">
        <v>52</v>
      </c>
      <c r="G65" s="77" t="s">
        <v>4</v>
      </c>
      <c r="H65" s="77" t="s">
        <v>4</v>
      </c>
      <c r="I65" s="78">
        <v>3.1098036318877602</v>
      </c>
      <c r="J65" s="75">
        <v>3316565</v>
      </c>
      <c r="K65" s="75">
        <v>3316565</v>
      </c>
      <c r="L65" s="78">
        <v>9.3765797802478197</v>
      </c>
      <c r="M65" s="12"/>
      <c r="N65" s="12"/>
    </row>
    <row r="66" spans="1:17" ht="15" customHeight="1" x14ac:dyDescent="0.35">
      <c r="A66" s="76">
        <v>747</v>
      </c>
      <c r="B66" s="77" t="s">
        <v>23</v>
      </c>
      <c r="C66" s="87">
        <v>109520</v>
      </c>
      <c r="D66" s="76" t="s">
        <v>45</v>
      </c>
      <c r="E66" s="76" t="s">
        <v>252</v>
      </c>
      <c r="F66" s="76" t="s">
        <v>254</v>
      </c>
      <c r="G66" s="77"/>
      <c r="H66" s="77" t="s">
        <v>4</v>
      </c>
      <c r="I66" s="78">
        <v>6.4330945619078799</v>
      </c>
      <c r="J66" s="75">
        <v>7500000</v>
      </c>
      <c r="K66" s="75">
        <v>7500000</v>
      </c>
      <c r="L66" s="78">
        <v>8.5774594158771809</v>
      </c>
      <c r="M66" s="12"/>
      <c r="N66" s="12"/>
    </row>
    <row r="67" spans="1:17" ht="15" customHeight="1" x14ac:dyDescent="0.35">
      <c r="A67" s="76">
        <v>613</v>
      </c>
      <c r="B67" s="77" t="s">
        <v>0</v>
      </c>
      <c r="C67" s="87">
        <v>109303</v>
      </c>
      <c r="D67" s="76" t="s">
        <v>63</v>
      </c>
      <c r="E67" s="76" t="s">
        <v>155</v>
      </c>
      <c r="F67" s="76" t="s">
        <v>224</v>
      </c>
      <c r="G67" s="77"/>
      <c r="H67" s="77" t="s">
        <v>4</v>
      </c>
      <c r="I67" s="78">
        <v>2.56466092189895</v>
      </c>
      <c r="J67" s="75">
        <v>3000000</v>
      </c>
      <c r="K67" s="75">
        <v>3000000</v>
      </c>
      <c r="L67" s="78">
        <v>8.5488697396631803</v>
      </c>
      <c r="M67" s="12"/>
      <c r="N67" s="12"/>
      <c r="O67" s="2"/>
      <c r="P67" s="2"/>
      <c r="Q67" s="2"/>
    </row>
    <row r="68" spans="1:17" ht="15" customHeight="1" x14ac:dyDescent="0.35">
      <c r="A68" s="76">
        <v>648</v>
      </c>
      <c r="B68" s="77" t="s">
        <v>0</v>
      </c>
      <c r="C68" s="87">
        <v>109307</v>
      </c>
      <c r="D68" s="76" t="s">
        <v>1</v>
      </c>
      <c r="E68" s="76" t="s">
        <v>188</v>
      </c>
      <c r="F68" s="76" t="s">
        <v>190</v>
      </c>
      <c r="G68" s="77" t="s">
        <v>4</v>
      </c>
      <c r="H68" s="77" t="s">
        <v>4</v>
      </c>
      <c r="I68" s="78">
        <v>5.8973061335105399</v>
      </c>
      <c r="J68" s="75">
        <v>7000000</v>
      </c>
      <c r="K68" s="75">
        <v>7000000</v>
      </c>
      <c r="L68" s="78">
        <v>8.4247230478722006</v>
      </c>
      <c r="M68" s="12"/>
      <c r="N68" s="12"/>
    </row>
    <row r="69" spans="1:17" x14ac:dyDescent="0.35">
      <c r="A69" s="8">
        <v>519</v>
      </c>
      <c r="B69" s="9" t="s">
        <v>23</v>
      </c>
      <c r="C69" s="19">
        <v>-17483</v>
      </c>
      <c r="D69" s="8" t="s">
        <v>32</v>
      </c>
      <c r="E69" s="8" t="s">
        <v>75</v>
      </c>
      <c r="F69" s="8" t="s">
        <v>76</v>
      </c>
      <c r="G69" s="9" t="s">
        <v>4</v>
      </c>
      <c r="H69" s="9"/>
      <c r="I69" s="10">
        <v>0.40030419131610501</v>
      </c>
      <c r="J69" s="11">
        <v>479347.74</v>
      </c>
      <c r="K69" s="11">
        <v>479347.74</v>
      </c>
      <c r="L69" s="10">
        <v>8.3510186428772002</v>
      </c>
      <c r="M69" s="12"/>
      <c r="N69" s="12"/>
    </row>
    <row r="70" spans="1:17" ht="30" customHeight="1" x14ac:dyDescent="0.35">
      <c r="A70" s="76">
        <v>563</v>
      </c>
      <c r="B70" s="77" t="s">
        <v>23</v>
      </c>
      <c r="C70" s="87">
        <v>109523</v>
      </c>
      <c r="D70" s="76" t="s">
        <v>45</v>
      </c>
      <c r="E70" s="76" t="s">
        <v>118</v>
      </c>
      <c r="F70" s="76" t="s">
        <v>119</v>
      </c>
      <c r="G70" s="77" t="s">
        <v>4</v>
      </c>
      <c r="H70" s="77" t="s">
        <v>4</v>
      </c>
      <c r="I70" s="78">
        <v>0.72651753784073603</v>
      </c>
      <c r="J70" s="75">
        <v>900000</v>
      </c>
      <c r="K70" s="75">
        <v>900000</v>
      </c>
      <c r="L70" s="78">
        <v>8.0724170871192893</v>
      </c>
      <c r="M70" s="12"/>
      <c r="N70" s="12"/>
    </row>
    <row r="71" spans="1:17" ht="15" customHeight="1" x14ac:dyDescent="0.35">
      <c r="A71" s="8">
        <v>699</v>
      </c>
      <c r="B71" s="9" t="s">
        <v>0</v>
      </c>
      <c r="C71" s="19">
        <v>-18096</v>
      </c>
      <c r="D71" s="8" t="s">
        <v>63</v>
      </c>
      <c r="E71" s="8" t="s">
        <v>181</v>
      </c>
      <c r="F71" s="8" t="s">
        <v>269</v>
      </c>
      <c r="G71" s="9" t="s">
        <v>4</v>
      </c>
      <c r="H71" s="9"/>
      <c r="I71" s="10">
        <v>2.7890040601555799</v>
      </c>
      <c r="J71" s="11">
        <v>3500000</v>
      </c>
      <c r="K71" s="11">
        <v>3500000</v>
      </c>
      <c r="L71" s="10">
        <v>7.9685830290159503</v>
      </c>
      <c r="M71" s="12"/>
      <c r="N71" s="12"/>
    </row>
    <row r="72" spans="1:17" ht="15" customHeight="1" x14ac:dyDescent="0.35">
      <c r="A72" s="76">
        <v>524</v>
      </c>
      <c r="B72" s="77" t="s">
        <v>12</v>
      </c>
      <c r="C72" s="87">
        <v>104950</v>
      </c>
      <c r="D72" s="76" t="s">
        <v>32</v>
      </c>
      <c r="E72" s="76" t="s">
        <v>81</v>
      </c>
      <c r="F72" s="76" t="s">
        <v>82</v>
      </c>
      <c r="G72" s="77" t="s">
        <v>4</v>
      </c>
      <c r="H72" s="77" t="s">
        <v>4</v>
      </c>
      <c r="I72" s="78">
        <v>1.9466350475032299</v>
      </c>
      <c r="J72" s="75">
        <v>2543998</v>
      </c>
      <c r="K72" s="75">
        <v>2478998</v>
      </c>
      <c r="L72" s="78">
        <v>7.8525075353156097</v>
      </c>
      <c r="M72" s="12"/>
      <c r="N72" s="12"/>
    </row>
    <row r="73" spans="1:17" ht="15" customHeight="1" x14ac:dyDescent="0.35">
      <c r="A73" s="76">
        <v>505</v>
      </c>
      <c r="B73" s="77" t="s">
        <v>7</v>
      </c>
      <c r="C73" s="87">
        <v>109315</v>
      </c>
      <c r="D73" s="76" t="s">
        <v>8</v>
      </c>
      <c r="E73" s="76" t="s">
        <v>128</v>
      </c>
      <c r="F73" s="76" t="s">
        <v>129</v>
      </c>
      <c r="G73" s="77" t="s">
        <v>4</v>
      </c>
      <c r="H73" s="77" t="s">
        <v>4</v>
      </c>
      <c r="I73" s="78">
        <v>3.2516919867323399</v>
      </c>
      <c r="J73" s="75">
        <v>4270000</v>
      </c>
      <c r="K73" s="75">
        <v>4270000</v>
      </c>
      <c r="L73" s="78">
        <v>7.6152037160008099</v>
      </c>
      <c r="M73" s="12"/>
      <c r="N73" s="12"/>
    </row>
    <row r="74" spans="1:17" ht="15" customHeight="1" x14ac:dyDescent="0.35">
      <c r="A74" s="76">
        <v>597</v>
      </c>
      <c r="B74" s="77" t="s">
        <v>12</v>
      </c>
      <c r="C74" s="87">
        <v>109535</v>
      </c>
      <c r="D74" s="76" t="s">
        <v>32</v>
      </c>
      <c r="E74" s="76" t="s">
        <v>197</v>
      </c>
      <c r="F74" s="76" t="s">
        <v>139</v>
      </c>
      <c r="G74" s="77"/>
      <c r="H74" s="77" t="s">
        <v>4</v>
      </c>
      <c r="I74" s="78">
        <v>3.4454667734653599</v>
      </c>
      <c r="J74" s="75">
        <v>4989509</v>
      </c>
      <c r="K74" s="75">
        <v>4989509</v>
      </c>
      <c r="L74" s="78">
        <v>6.9054225044295201</v>
      </c>
      <c r="M74" s="12"/>
      <c r="N74" s="12"/>
    </row>
    <row r="75" spans="1:17" ht="15" customHeight="1" x14ac:dyDescent="0.35">
      <c r="A75" s="76">
        <v>671</v>
      </c>
      <c r="B75" s="77" t="s">
        <v>0</v>
      </c>
      <c r="C75" s="87">
        <v>109469</v>
      </c>
      <c r="D75" s="76" t="s">
        <v>1</v>
      </c>
      <c r="E75" s="76" t="s">
        <v>188</v>
      </c>
      <c r="F75" s="76" t="s">
        <v>209</v>
      </c>
      <c r="G75" s="77" t="s">
        <v>4</v>
      </c>
      <c r="H75" s="77" t="s">
        <v>4</v>
      </c>
      <c r="I75" s="78">
        <v>3.6419494624314299</v>
      </c>
      <c r="J75" s="75">
        <v>7600000</v>
      </c>
      <c r="K75" s="75">
        <v>5294736</v>
      </c>
      <c r="L75" s="78">
        <v>6.8784344723352202</v>
      </c>
      <c r="M75" s="12"/>
      <c r="N75" s="12"/>
    </row>
    <row r="76" spans="1:17" ht="15" customHeight="1" x14ac:dyDescent="0.35">
      <c r="A76" s="8">
        <v>739</v>
      </c>
      <c r="B76" s="9" t="s">
        <v>23</v>
      </c>
      <c r="C76" s="19">
        <v>108909</v>
      </c>
      <c r="D76" s="8" t="s">
        <v>13</v>
      </c>
      <c r="E76" s="8" t="s">
        <v>297</v>
      </c>
      <c r="F76" s="8" t="s">
        <v>298</v>
      </c>
      <c r="G76" s="9" t="s">
        <v>4</v>
      </c>
      <c r="H76" s="9"/>
      <c r="I76" s="10">
        <v>1.4385663055295901</v>
      </c>
      <c r="J76" s="11">
        <v>2124395</v>
      </c>
      <c r="K76" s="11">
        <v>2124395</v>
      </c>
      <c r="L76" s="10">
        <v>6.7716517198053499</v>
      </c>
      <c r="M76" s="12"/>
      <c r="N76" s="12"/>
    </row>
    <row r="77" spans="1:17" ht="15" customHeight="1" x14ac:dyDescent="0.35">
      <c r="A77" s="76">
        <v>642</v>
      </c>
      <c r="B77" s="77" t="s">
        <v>12</v>
      </c>
      <c r="C77" s="87">
        <v>109703</v>
      </c>
      <c r="D77" s="76" t="s">
        <v>32</v>
      </c>
      <c r="E77" s="76" t="s">
        <v>95</v>
      </c>
      <c r="F77" s="76" t="s">
        <v>185</v>
      </c>
      <c r="G77" s="77"/>
      <c r="H77" s="77" t="s">
        <v>4</v>
      </c>
      <c r="I77" s="78">
        <v>0.51358131654182304</v>
      </c>
      <c r="J77" s="75">
        <v>789197</v>
      </c>
      <c r="K77" s="75">
        <v>789197</v>
      </c>
      <c r="L77" s="78">
        <v>6.5076440551829604</v>
      </c>
      <c r="M77" s="12"/>
      <c r="N77" s="12"/>
    </row>
    <row r="78" spans="1:17" ht="45" customHeight="1" x14ac:dyDescent="0.35">
      <c r="A78" s="76">
        <v>527</v>
      </c>
      <c r="B78" s="77" t="s">
        <v>12</v>
      </c>
      <c r="C78" s="87">
        <v>104947</v>
      </c>
      <c r="D78" s="76" t="s">
        <v>32</v>
      </c>
      <c r="E78" s="76" t="s">
        <v>81</v>
      </c>
      <c r="F78" s="76" t="s">
        <v>85</v>
      </c>
      <c r="G78" s="77" t="s">
        <v>4</v>
      </c>
      <c r="H78" s="77" t="s">
        <v>4</v>
      </c>
      <c r="I78" s="78">
        <v>1.4049613352368899</v>
      </c>
      <c r="J78" s="75">
        <v>2271487</v>
      </c>
      <c r="K78" s="75">
        <v>2171487</v>
      </c>
      <c r="L78" s="78">
        <v>6.4700425802083696</v>
      </c>
      <c r="M78" s="12"/>
      <c r="N78" s="12"/>
    </row>
    <row r="79" spans="1:17" ht="15" customHeight="1" x14ac:dyDescent="0.35">
      <c r="A79" s="76">
        <v>456</v>
      </c>
      <c r="B79" s="77" t="s">
        <v>7</v>
      </c>
      <c r="C79" s="87">
        <v>109306</v>
      </c>
      <c r="D79" s="76" t="s">
        <v>8</v>
      </c>
      <c r="E79" s="76" t="s">
        <v>72</v>
      </c>
      <c r="F79" s="76" t="s">
        <v>22</v>
      </c>
      <c r="G79" s="77" t="s">
        <v>4</v>
      </c>
      <c r="H79" s="77" t="s">
        <v>4</v>
      </c>
      <c r="I79" s="78">
        <v>3.8052912783669699</v>
      </c>
      <c r="J79" s="75">
        <v>6020287</v>
      </c>
      <c r="K79" s="75">
        <v>6020287</v>
      </c>
      <c r="L79" s="78">
        <v>6.3207805182161101</v>
      </c>
      <c r="M79" s="12"/>
      <c r="N79" s="12"/>
    </row>
    <row r="80" spans="1:17" ht="15" customHeight="1" x14ac:dyDescent="0.35">
      <c r="A80" s="76">
        <v>667</v>
      </c>
      <c r="B80" s="77" t="s">
        <v>12</v>
      </c>
      <c r="C80" s="87">
        <v>109440</v>
      </c>
      <c r="D80" s="76" t="s">
        <v>40</v>
      </c>
      <c r="E80" s="76" t="s">
        <v>205</v>
      </c>
      <c r="F80" s="76" t="s">
        <v>206</v>
      </c>
      <c r="G80" s="77" t="s">
        <v>4</v>
      </c>
      <c r="H80" s="77" t="s">
        <v>4</v>
      </c>
      <c r="I80" s="78">
        <v>6.0097576585918899</v>
      </c>
      <c r="J80" s="75">
        <v>9735983</v>
      </c>
      <c r="K80" s="75">
        <v>9735983</v>
      </c>
      <c r="L80" s="78">
        <v>6.17272817607825</v>
      </c>
      <c r="M80" s="12"/>
      <c r="N80" s="12"/>
      <c r="O80" s="2"/>
      <c r="P80" s="2"/>
      <c r="Q80" s="2"/>
    </row>
    <row r="81" spans="1:17" ht="15" customHeight="1" x14ac:dyDescent="0.35">
      <c r="A81" s="76">
        <v>558</v>
      </c>
      <c r="B81" s="77" t="s">
        <v>12</v>
      </c>
      <c r="C81" s="87">
        <v>109378</v>
      </c>
      <c r="D81" s="76" t="s">
        <v>24</v>
      </c>
      <c r="E81" s="76" t="s">
        <v>110</v>
      </c>
      <c r="F81" s="76" t="s">
        <v>111</v>
      </c>
      <c r="G81" s="77" t="s">
        <v>4</v>
      </c>
      <c r="H81" s="77" t="s">
        <v>4</v>
      </c>
      <c r="I81" s="78">
        <v>5.58570312566345</v>
      </c>
      <c r="J81" s="75">
        <v>9366944</v>
      </c>
      <c r="K81" s="75">
        <v>9366944</v>
      </c>
      <c r="L81" s="78">
        <v>5.9632075580503603</v>
      </c>
      <c r="M81" s="12"/>
      <c r="N81" s="12"/>
      <c r="O81" s="2"/>
      <c r="P81" s="2"/>
      <c r="Q81" s="2"/>
    </row>
    <row r="82" spans="1:17" ht="15" customHeight="1" x14ac:dyDescent="0.35">
      <c r="A82" s="76">
        <v>608</v>
      </c>
      <c r="B82" s="77" t="s">
        <v>7</v>
      </c>
      <c r="C82" s="87">
        <v>108904</v>
      </c>
      <c r="D82" s="76" t="s">
        <v>13</v>
      </c>
      <c r="E82" s="76" t="s">
        <v>140</v>
      </c>
      <c r="F82" s="76" t="s">
        <v>154</v>
      </c>
      <c r="G82" s="77"/>
      <c r="H82" s="77" t="s">
        <v>4</v>
      </c>
      <c r="I82" s="78">
        <v>1.1432616721834901</v>
      </c>
      <c r="J82" s="75">
        <v>1957006</v>
      </c>
      <c r="K82" s="75">
        <v>1957006</v>
      </c>
      <c r="L82" s="78">
        <v>5.8418915025477602</v>
      </c>
      <c r="M82" s="12"/>
      <c r="N82" s="12"/>
      <c r="O82" s="2"/>
      <c r="P82" s="2"/>
      <c r="Q82" s="2"/>
    </row>
    <row r="83" spans="1:17" ht="15" customHeight="1" x14ac:dyDescent="0.35">
      <c r="A83" s="76">
        <v>503</v>
      </c>
      <c r="B83" s="77" t="s">
        <v>12</v>
      </c>
      <c r="C83" s="87">
        <v>109546</v>
      </c>
      <c r="D83" s="76" t="s">
        <v>32</v>
      </c>
      <c r="E83" s="76" t="s">
        <v>125</v>
      </c>
      <c r="F83" s="76" t="s">
        <v>126</v>
      </c>
      <c r="G83" s="77" t="s">
        <v>4</v>
      </c>
      <c r="H83" s="77" t="s">
        <v>4</v>
      </c>
      <c r="I83" s="78">
        <v>0.69015390411074096</v>
      </c>
      <c r="J83" s="75">
        <v>1182981</v>
      </c>
      <c r="K83" s="75">
        <v>1182981</v>
      </c>
      <c r="L83" s="78">
        <v>5.8340235735885901</v>
      </c>
      <c r="M83" s="12"/>
      <c r="N83" s="12"/>
      <c r="O83" s="2"/>
      <c r="P83" s="2"/>
      <c r="Q83" s="2"/>
    </row>
    <row r="84" spans="1:17" ht="30" customHeight="1" x14ac:dyDescent="0.35">
      <c r="A84" s="76">
        <v>720</v>
      </c>
      <c r="B84" s="77" t="s">
        <v>12</v>
      </c>
      <c r="C84" s="87">
        <v>109437</v>
      </c>
      <c r="D84" s="76" t="s">
        <v>40</v>
      </c>
      <c r="E84" s="76" t="s">
        <v>243</v>
      </c>
      <c r="F84" s="76" t="s">
        <v>244</v>
      </c>
      <c r="G84" s="77"/>
      <c r="H84" s="77" t="s">
        <v>4</v>
      </c>
      <c r="I84" s="78">
        <v>0.14042411281266601</v>
      </c>
      <c r="J84" s="75">
        <v>250245</v>
      </c>
      <c r="K84" s="75">
        <v>250245</v>
      </c>
      <c r="L84" s="78">
        <v>5.6114652765356601</v>
      </c>
      <c r="M84" s="12"/>
      <c r="N84" s="12"/>
    </row>
    <row r="85" spans="1:17" ht="15" customHeight="1" x14ac:dyDescent="0.35">
      <c r="A85" s="76">
        <v>598</v>
      </c>
      <c r="B85" s="77" t="s">
        <v>7</v>
      </c>
      <c r="C85" s="87">
        <v>107061</v>
      </c>
      <c r="D85" s="76" t="s">
        <v>13</v>
      </c>
      <c r="E85" s="76" t="s">
        <v>140</v>
      </c>
      <c r="F85" s="76" t="s">
        <v>141</v>
      </c>
      <c r="G85" s="77" t="s">
        <v>4</v>
      </c>
      <c r="H85" s="77" t="s">
        <v>4</v>
      </c>
      <c r="I85" s="78">
        <v>2.71359492253583</v>
      </c>
      <c r="J85" s="75">
        <v>5853432</v>
      </c>
      <c r="K85" s="75">
        <v>4853432</v>
      </c>
      <c r="L85" s="78">
        <v>5.5910846644927403</v>
      </c>
      <c r="M85" s="12"/>
      <c r="N85" s="12"/>
    </row>
    <row r="86" spans="1:17" ht="15" customHeight="1" x14ac:dyDescent="0.35">
      <c r="A86" s="8">
        <v>545</v>
      </c>
      <c r="B86" s="9" t="s">
        <v>7</v>
      </c>
      <c r="C86" s="19">
        <v>109311</v>
      </c>
      <c r="D86" s="8" t="s">
        <v>8</v>
      </c>
      <c r="E86" s="8" t="s">
        <v>30</v>
      </c>
      <c r="F86" s="8" t="s">
        <v>101</v>
      </c>
      <c r="G86" s="9" t="s">
        <v>4</v>
      </c>
      <c r="H86" s="9"/>
      <c r="I86" s="10">
        <v>1.26542776680722</v>
      </c>
      <c r="J86" s="11">
        <v>2435580</v>
      </c>
      <c r="K86" s="11">
        <v>2435580</v>
      </c>
      <c r="L86" s="10">
        <v>5.1955910576011499</v>
      </c>
      <c r="M86" s="12"/>
      <c r="N86" s="12"/>
    </row>
    <row r="87" spans="1:17" ht="15" customHeight="1" x14ac:dyDescent="0.35">
      <c r="A87" s="76">
        <v>677</v>
      </c>
      <c r="B87" s="77" t="s">
        <v>7</v>
      </c>
      <c r="C87" s="87">
        <v>101034</v>
      </c>
      <c r="D87" s="76" t="s">
        <v>8</v>
      </c>
      <c r="E87" s="76" t="s">
        <v>215</v>
      </c>
      <c r="F87" s="76" t="s">
        <v>216</v>
      </c>
      <c r="G87" s="77"/>
      <c r="H87" s="77" t="s">
        <v>4</v>
      </c>
      <c r="I87" s="78">
        <v>2.4095973283260501</v>
      </c>
      <c r="J87" s="75">
        <v>14000000</v>
      </c>
      <c r="K87" s="75">
        <v>5000000</v>
      </c>
      <c r="L87" s="78">
        <v>4.81919465665211</v>
      </c>
      <c r="M87" s="12"/>
      <c r="N87" s="12"/>
      <c r="O87" s="2"/>
      <c r="P87" s="2"/>
      <c r="Q87" s="2"/>
    </row>
    <row r="88" spans="1:17" ht="30" customHeight="1" x14ac:dyDescent="0.35">
      <c r="A88" s="76">
        <v>633</v>
      </c>
      <c r="B88" s="77" t="s">
        <v>0</v>
      </c>
      <c r="C88" s="87">
        <v>109309</v>
      </c>
      <c r="D88" s="76" t="s">
        <v>1</v>
      </c>
      <c r="E88" s="76" t="s">
        <v>144</v>
      </c>
      <c r="F88" s="76" t="s">
        <v>177</v>
      </c>
      <c r="G88" s="77" t="s">
        <v>4</v>
      </c>
      <c r="H88" s="77" t="s">
        <v>4</v>
      </c>
      <c r="I88" s="78">
        <v>4.6883375904347799</v>
      </c>
      <c r="J88" s="75">
        <v>9994370</v>
      </c>
      <c r="K88" s="75">
        <v>9994370</v>
      </c>
      <c r="L88" s="78">
        <v>4.6909786113929997</v>
      </c>
      <c r="M88" s="12"/>
      <c r="N88" s="12"/>
    </row>
    <row r="89" spans="1:17" ht="15" customHeight="1" x14ac:dyDescent="0.35">
      <c r="A89" s="8">
        <v>532</v>
      </c>
      <c r="B89" s="9" t="s">
        <v>7</v>
      </c>
      <c r="C89" s="19">
        <v>107459</v>
      </c>
      <c r="D89" s="8" t="s">
        <v>8</v>
      </c>
      <c r="E89" s="8" t="s">
        <v>30</v>
      </c>
      <c r="F89" s="8" t="s">
        <v>91</v>
      </c>
      <c r="G89" s="9" t="s">
        <v>4</v>
      </c>
      <c r="H89" s="9"/>
      <c r="I89" s="10">
        <v>1.5018277036202501</v>
      </c>
      <c r="J89" s="11">
        <v>4100000</v>
      </c>
      <c r="K89" s="11">
        <v>3650000</v>
      </c>
      <c r="L89" s="10">
        <v>4.1145964482746802</v>
      </c>
      <c r="M89" s="12"/>
      <c r="N89" s="12"/>
      <c r="O89" s="2"/>
      <c r="P89" s="2"/>
      <c r="Q89" s="2"/>
    </row>
    <row r="90" spans="1:17" ht="15" customHeight="1" x14ac:dyDescent="0.35">
      <c r="A90" s="76">
        <v>565</v>
      </c>
      <c r="B90" s="77" t="s">
        <v>23</v>
      </c>
      <c r="C90" s="87">
        <v>108809</v>
      </c>
      <c r="D90" s="76" t="s">
        <v>24</v>
      </c>
      <c r="E90" s="76" t="s">
        <v>25</v>
      </c>
      <c r="F90" s="76" t="s">
        <v>120</v>
      </c>
      <c r="G90" s="77" t="s">
        <v>4</v>
      </c>
      <c r="H90" s="77" t="s">
        <v>4</v>
      </c>
      <c r="I90" s="78">
        <v>1.5854562040887401</v>
      </c>
      <c r="J90" s="75">
        <v>3923707</v>
      </c>
      <c r="K90" s="75">
        <v>3923707</v>
      </c>
      <c r="L90" s="78">
        <v>4.0407099818838104</v>
      </c>
      <c r="M90" s="12"/>
      <c r="N90" s="12"/>
    </row>
    <row r="91" spans="1:17" ht="15" customHeight="1" x14ac:dyDescent="0.35">
      <c r="A91" s="76">
        <v>669</v>
      </c>
      <c r="B91" s="77" t="s">
        <v>12</v>
      </c>
      <c r="C91" s="87">
        <v>109468</v>
      </c>
      <c r="D91" s="76" t="s">
        <v>66</v>
      </c>
      <c r="E91" s="76" t="s">
        <v>178</v>
      </c>
      <c r="F91" s="76" t="s">
        <v>208</v>
      </c>
      <c r="G91" s="77"/>
      <c r="H91" s="77" t="s">
        <v>4</v>
      </c>
      <c r="I91" s="78">
        <v>0.31296974252654403</v>
      </c>
      <c r="J91" s="75">
        <v>800000</v>
      </c>
      <c r="K91" s="75">
        <v>800000</v>
      </c>
      <c r="L91" s="78">
        <v>3.9121217815818001</v>
      </c>
      <c r="M91" s="12"/>
      <c r="N91" s="12"/>
    </row>
    <row r="92" spans="1:17" ht="15" customHeight="1" x14ac:dyDescent="0.35">
      <c r="A92" s="76">
        <v>434</v>
      </c>
      <c r="B92" s="77" t="s">
        <v>7</v>
      </c>
      <c r="C92" s="87">
        <v>104957</v>
      </c>
      <c r="D92" s="76" t="s">
        <v>8</v>
      </c>
      <c r="E92" s="76" t="s">
        <v>9</v>
      </c>
      <c r="F92" s="76" t="s">
        <v>62</v>
      </c>
      <c r="G92" s="77"/>
      <c r="H92" s="77" t="s">
        <v>4</v>
      </c>
      <c r="I92" s="78">
        <v>2.85341030712602</v>
      </c>
      <c r="J92" s="75">
        <v>11410204</v>
      </c>
      <c r="K92" s="75">
        <v>7332058</v>
      </c>
      <c r="L92" s="78">
        <v>3.8916908555906402</v>
      </c>
      <c r="M92" s="12"/>
      <c r="N92" s="12"/>
    </row>
    <row r="93" spans="1:17" ht="15" customHeight="1" x14ac:dyDescent="0.35">
      <c r="A93" s="76">
        <v>440</v>
      </c>
      <c r="B93" s="77" t="s">
        <v>0</v>
      </c>
      <c r="C93" s="87">
        <v>105464</v>
      </c>
      <c r="D93" s="76" t="s">
        <v>66</v>
      </c>
      <c r="E93" s="76" t="s">
        <v>15</v>
      </c>
      <c r="F93" s="76" t="s">
        <v>16</v>
      </c>
      <c r="G93" s="77" t="s">
        <v>4</v>
      </c>
      <c r="H93" s="77" t="s">
        <v>4</v>
      </c>
      <c r="I93" s="78">
        <v>1.77006673665704</v>
      </c>
      <c r="J93" s="75">
        <v>21250000</v>
      </c>
      <c r="K93" s="75">
        <v>4649900</v>
      </c>
      <c r="L93" s="78">
        <v>3.8066769966172198</v>
      </c>
      <c r="M93" s="12"/>
      <c r="N93" s="12"/>
    </row>
    <row r="94" spans="1:17" ht="15" customHeight="1" x14ac:dyDescent="0.35">
      <c r="A94" s="76">
        <v>534</v>
      </c>
      <c r="B94" s="77" t="s">
        <v>12</v>
      </c>
      <c r="C94" s="87">
        <v>109543</v>
      </c>
      <c r="D94" s="76" t="s">
        <v>32</v>
      </c>
      <c r="E94" s="76" t="s">
        <v>93</v>
      </c>
      <c r="F94" s="76" t="s">
        <v>94</v>
      </c>
      <c r="G94" s="77" t="s">
        <v>4</v>
      </c>
      <c r="H94" s="77" t="s">
        <v>4</v>
      </c>
      <c r="I94" s="78">
        <v>0.49502946915753199</v>
      </c>
      <c r="J94" s="75">
        <v>1317000</v>
      </c>
      <c r="K94" s="75">
        <v>1317000</v>
      </c>
      <c r="L94" s="78">
        <v>3.7587659009683501</v>
      </c>
      <c r="M94" s="12"/>
      <c r="N94" s="12"/>
    </row>
    <row r="95" spans="1:17" ht="15" customHeight="1" x14ac:dyDescent="0.35">
      <c r="A95" s="76">
        <v>522</v>
      </c>
      <c r="B95" s="77" t="s">
        <v>12</v>
      </c>
      <c r="C95" s="87">
        <v>109538</v>
      </c>
      <c r="D95" s="76" t="s">
        <v>32</v>
      </c>
      <c r="E95" s="76" t="s">
        <v>77</v>
      </c>
      <c r="F95" s="76" t="s">
        <v>80</v>
      </c>
      <c r="G95" s="77"/>
      <c r="H95" s="77" t="s">
        <v>4</v>
      </c>
      <c r="I95" s="78">
        <v>0.84712589948905004</v>
      </c>
      <c r="J95" s="75">
        <v>2370161</v>
      </c>
      <c r="K95" s="75">
        <v>2370161</v>
      </c>
      <c r="L95" s="78">
        <v>3.5741280845016399</v>
      </c>
      <c r="M95" s="12"/>
      <c r="N95" s="12"/>
    </row>
    <row r="96" spans="1:17" ht="15" customHeight="1" x14ac:dyDescent="0.35">
      <c r="A96" s="76">
        <v>498</v>
      </c>
      <c r="B96" s="77" t="s">
        <v>0</v>
      </c>
      <c r="C96" s="87">
        <v>109381</v>
      </c>
      <c r="D96" s="76" t="s">
        <v>63</v>
      </c>
      <c r="E96" s="76" t="s">
        <v>55</v>
      </c>
      <c r="F96" s="76" t="s">
        <v>57</v>
      </c>
      <c r="G96" s="77" t="s">
        <v>4</v>
      </c>
      <c r="H96" s="77" t="s">
        <v>4</v>
      </c>
      <c r="I96" s="78">
        <v>2.1310236178938702</v>
      </c>
      <c r="J96" s="75">
        <v>30095500</v>
      </c>
      <c r="K96" s="75">
        <v>6000000</v>
      </c>
      <c r="L96" s="78">
        <v>3.5517060298231198</v>
      </c>
      <c r="M96" s="12"/>
      <c r="N96" s="12"/>
    </row>
    <row r="97" spans="1:17" ht="15" customHeight="1" x14ac:dyDescent="0.35">
      <c r="A97" s="76">
        <v>515</v>
      </c>
      <c r="B97" s="77" t="s">
        <v>12</v>
      </c>
      <c r="C97" s="87">
        <v>109544</v>
      </c>
      <c r="D97" s="76" t="s">
        <v>32</v>
      </c>
      <c r="E97" s="76" t="s">
        <v>125</v>
      </c>
      <c r="F97" s="76" t="s">
        <v>73</v>
      </c>
      <c r="G97" s="77" t="s">
        <v>4</v>
      </c>
      <c r="H97" s="77" t="s">
        <v>4</v>
      </c>
      <c r="I97" s="78">
        <v>0.23189303808910799</v>
      </c>
      <c r="J97" s="75">
        <v>721625</v>
      </c>
      <c r="K97" s="75">
        <v>721625</v>
      </c>
      <c r="L97" s="78">
        <v>3.2134839852985699</v>
      </c>
      <c r="M97" s="12"/>
      <c r="N97" s="12"/>
    </row>
    <row r="98" spans="1:17" ht="15" customHeight="1" x14ac:dyDescent="0.35">
      <c r="A98" s="76">
        <v>593</v>
      </c>
      <c r="B98" s="77" t="s">
        <v>23</v>
      </c>
      <c r="C98" s="87">
        <v>80272</v>
      </c>
      <c r="D98" s="76" t="s">
        <v>24</v>
      </c>
      <c r="E98" s="76" t="s">
        <v>48</v>
      </c>
      <c r="F98" s="76" t="s">
        <v>138</v>
      </c>
      <c r="G98" s="77" t="s">
        <v>4</v>
      </c>
      <c r="H98" s="77" t="s">
        <v>4</v>
      </c>
      <c r="I98" s="78">
        <v>0.42338494623730899</v>
      </c>
      <c r="J98" s="75">
        <v>4855016</v>
      </c>
      <c r="K98" s="75">
        <v>1342476</v>
      </c>
      <c r="L98" s="78">
        <v>3.1537617524433101</v>
      </c>
      <c r="M98" s="12"/>
      <c r="N98" s="12"/>
    </row>
    <row r="99" spans="1:17" ht="15" customHeight="1" x14ac:dyDescent="0.35">
      <c r="A99" s="8">
        <v>544</v>
      </c>
      <c r="B99" s="9" t="s">
        <v>7</v>
      </c>
      <c r="C99" s="19">
        <v>109320</v>
      </c>
      <c r="D99" s="8" t="s">
        <v>8</v>
      </c>
      <c r="E99" s="8" t="s">
        <v>30</v>
      </c>
      <c r="F99" s="8" t="s">
        <v>160</v>
      </c>
      <c r="G99" s="9" t="s">
        <v>4</v>
      </c>
      <c r="H99" s="9"/>
      <c r="I99" s="10">
        <v>3.1532748021753201</v>
      </c>
      <c r="J99" s="11">
        <v>10229243</v>
      </c>
      <c r="K99" s="11">
        <v>10229243</v>
      </c>
      <c r="L99" s="10">
        <v>3.0826081677552502</v>
      </c>
      <c r="M99" s="12"/>
      <c r="N99" s="12"/>
    </row>
    <row r="100" spans="1:17" ht="15" customHeight="1" x14ac:dyDescent="0.35">
      <c r="A100" s="8">
        <v>638</v>
      </c>
      <c r="B100" s="9" t="s">
        <v>0</v>
      </c>
      <c r="C100" s="19">
        <v>-18095</v>
      </c>
      <c r="D100" s="8" t="s">
        <v>63</v>
      </c>
      <c r="E100" s="8" t="s">
        <v>181</v>
      </c>
      <c r="F100" s="8" t="s">
        <v>182</v>
      </c>
      <c r="G100" s="9" t="s">
        <v>4</v>
      </c>
      <c r="H100" s="9"/>
      <c r="I100" s="10">
        <v>0.86255905441004599</v>
      </c>
      <c r="J100" s="11">
        <v>2858850</v>
      </c>
      <c r="K100" s="11">
        <v>2858850</v>
      </c>
      <c r="L100" s="10">
        <v>3.0171539409554402</v>
      </c>
      <c r="M100" s="12"/>
      <c r="N100" s="12"/>
      <c r="O100" s="2"/>
      <c r="P100" s="2"/>
      <c r="Q100" s="2"/>
    </row>
    <row r="101" spans="1:17" ht="15" customHeight="1" x14ac:dyDescent="0.35">
      <c r="A101" s="76">
        <v>480</v>
      </c>
      <c r="B101" s="77" t="s">
        <v>0</v>
      </c>
      <c r="C101" s="87">
        <v>103085</v>
      </c>
      <c r="D101" s="76" t="s">
        <v>66</v>
      </c>
      <c r="E101" s="76" t="s">
        <v>46</v>
      </c>
      <c r="F101" s="76" t="s">
        <v>47</v>
      </c>
      <c r="G101" s="77" t="s">
        <v>4</v>
      </c>
      <c r="H101" s="77" t="s">
        <v>4</v>
      </c>
      <c r="I101" s="78">
        <v>1.38324058850008</v>
      </c>
      <c r="J101" s="75">
        <v>13280300</v>
      </c>
      <c r="K101" s="75">
        <v>4646300</v>
      </c>
      <c r="L101" s="78">
        <v>2.97707980220838</v>
      </c>
      <c r="M101" s="12"/>
      <c r="N101" s="12"/>
    </row>
    <row r="102" spans="1:17" ht="15" customHeight="1" x14ac:dyDescent="0.35">
      <c r="A102" s="76">
        <v>625</v>
      </c>
      <c r="B102" s="77" t="s">
        <v>12</v>
      </c>
      <c r="C102" s="87">
        <v>105753</v>
      </c>
      <c r="D102" s="76" t="s">
        <v>40</v>
      </c>
      <c r="E102" s="76" t="s">
        <v>168</v>
      </c>
      <c r="F102" s="76" t="s">
        <v>170</v>
      </c>
      <c r="G102" s="77" t="s">
        <v>4</v>
      </c>
      <c r="H102" s="77" t="s">
        <v>4</v>
      </c>
      <c r="I102" s="78">
        <v>2.9529294595239901</v>
      </c>
      <c r="J102" s="75">
        <v>9987500</v>
      </c>
      <c r="K102" s="75">
        <v>9987500</v>
      </c>
      <c r="L102" s="78">
        <v>2.95662524107534</v>
      </c>
      <c r="M102" s="12"/>
      <c r="N102" s="12"/>
    </row>
    <row r="103" spans="1:17" ht="15" customHeight="1" x14ac:dyDescent="0.35">
      <c r="A103" s="8">
        <v>591</v>
      </c>
      <c r="B103" s="9" t="s">
        <v>0</v>
      </c>
      <c r="C103" s="19">
        <v>109474</v>
      </c>
      <c r="D103" s="8" t="s">
        <v>66</v>
      </c>
      <c r="E103" s="8" t="s">
        <v>67</v>
      </c>
      <c r="F103" s="8" t="s">
        <v>137</v>
      </c>
      <c r="G103" s="9" t="s">
        <v>4</v>
      </c>
      <c r="H103" s="9"/>
      <c r="I103" s="10">
        <v>4.75634275485044</v>
      </c>
      <c r="J103" s="11">
        <v>16600000</v>
      </c>
      <c r="K103" s="11">
        <v>16600000</v>
      </c>
      <c r="L103" s="10">
        <v>2.8652667197894202</v>
      </c>
      <c r="M103" s="12"/>
      <c r="N103" s="12"/>
    </row>
    <row r="104" spans="1:17" ht="15" customHeight="1" x14ac:dyDescent="0.35">
      <c r="A104" s="76">
        <v>646</v>
      </c>
      <c r="B104" s="77" t="s">
        <v>23</v>
      </c>
      <c r="C104" s="87">
        <v>82849</v>
      </c>
      <c r="D104" s="76" t="s">
        <v>8</v>
      </c>
      <c r="E104" s="76" t="s">
        <v>186</v>
      </c>
      <c r="F104" s="76" t="s">
        <v>187</v>
      </c>
      <c r="G104" s="77" t="s">
        <v>4</v>
      </c>
      <c r="H104" s="77" t="s">
        <v>4</v>
      </c>
      <c r="I104" s="78">
        <v>0.56842053688434202</v>
      </c>
      <c r="J104" s="75">
        <v>3119085</v>
      </c>
      <c r="K104" s="75">
        <v>2052845</v>
      </c>
      <c r="L104" s="78">
        <v>2.76894035781728</v>
      </c>
      <c r="M104" s="12"/>
      <c r="N104" s="12"/>
      <c r="O104" s="2"/>
      <c r="P104" s="2"/>
      <c r="Q104" s="2"/>
    </row>
    <row r="105" spans="1:17" ht="15" customHeight="1" x14ac:dyDescent="0.35">
      <c r="A105" s="76">
        <v>541</v>
      </c>
      <c r="B105" s="77" t="s">
        <v>7</v>
      </c>
      <c r="C105" s="87">
        <v>109480</v>
      </c>
      <c r="D105" s="76" t="s">
        <v>45</v>
      </c>
      <c r="E105" s="76" t="s">
        <v>158</v>
      </c>
      <c r="F105" s="76" t="s">
        <v>159</v>
      </c>
      <c r="G105" s="77"/>
      <c r="H105" s="77" t="s">
        <v>4</v>
      </c>
      <c r="I105" s="78">
        <v>1.53342234434683</v>
      </c>
      <c r="J105" s="75">
        <v>5638000</v>
      </c>
      <c r="K105" s="75">
        <v>5638000</v>
      </c>
      <c r="L105" s="78">
        <v>2.71979841139914</v>
      </c>
      <c r="M105" s="12"/>
      <c r="N105" s="12"/>
    </row>
    <row r="106" spans="1:17" ht="15" customHeight="1" x14ac:dyDescent="0.35">
      <c r="A106" s="8">
        <v>531</v>
      </c>
      <c r="B106" s="9" t="s">
        <v>7</v>
      </c>
      <c r="C106" s="19">
        <v>107461</v>
      </c>
      <c r="D106" s="8" t="s">
        <v>8</v>
      </c>
      <c r="E106" s="8" t="s">
        <v>30</v>
      </c>
      <c r="F106" s="8" t="s">
        <v>90</v>
      </c>
      <c r="G106" s="9" t="s">
        <v>4</v>
      </c>
      <c r="H106" s="9"/>
      <c r="I106" s="10">
        <v>0.39359353289884602</v>
      </c>
      <c r="J106" s="11">
        <v>1500000</v>
      </c>
      <c r="K106" s="11">
        <v>1450000</v>
      </c>
      <c r="L106" s="10">
        <v>2.7144381579230799</v>
      </c>
      <c r="M106" s="12"/>
      <c r="N106" s="12"/>
    </row>
    <row r="107" spans="1:17" ht="15" customHeight="1" x14ac:dyDescent="0.35">
      <c r="A107" s="76">
        <v>656</v>
      </c>
      <c r="B107" s="77" t="s">
        <v>12</v>
      </c>
      <c r="C107" s="87">
        <v>109438</v>
      </c>
      <c r="D107" s="76" t="s">
        <v>40</v>
      </c>
      <c r="E107" s="76" t="s">
        <v>249</v>
      </c>
      <c r="F107" s="76" t="s">
        <v>250</v>
      </c>
      <c r="G107" s="77"/>
      <c r="H107" s="77" t="s">
        <v>4</v>
      </c>
      <c r="I107" s="78">
        <v>1.9013461939230001</v>
      </c>
      <c r="J107" s="75">
        <v>7105471</v>
      </c>
      <c r="K107" s="75">
        <v>7105471</v>
      </c>
      <c r="L107" s="78">
        <v>2.6758904426223098</v>
      </c>
      <c r="M107" s="12"/>
      <c r="N107" s="12"/>
      <c r="O107" s="2"/>
      <c r="P107" s="2"/>
      <c r="Q107" s="2"/>
    </row>
    <row r="108" spans="1:17" ht="15" customHeight="1" x14ac:dyDescent="0.35">
      <c r="A108" s="76">
        <v>554</v>
      </c>
      <c r="B108" s="77" t="s">
        <v>12</v>
      </c>
      <c r="C108" s="87">
        <v>17714</v>
      </c>
      <c r="D108" s="76" t="s">
        <v>24</v>
      </c>
      <c r="E108" s="76" t="s">
        <v>165</v>
      </c>
      <c r="F108" s="76" t="s">
        <v>109</v>
      </c>
      <c r="G108" s="77"/>
      <c r="H108" s="77" t="s">
        <v>4</v>
      </c>
      <c r="I108" s="78">
        <v>2.6516301977061101</v>
      </c>
      <c r="J108" s="75">
        <v>10487052</v>
      </c>
      <c r="K108" s="75">
        <v>9959052</v>
      </c>
      <c r="L108" s="78">
        <v>2.6625327367565799</v>
      </c>
      <c r="M108" s="12"/>
      <c r="N108" s="12"/>
    </row>
    <row r="109" spans="1:17" ht="18" customHeight="1" x14ac:dyDescent="0.35">
      <c r="A109" s="76">
        <v>680</v>
      </c>
      <c r="B109" s="77" t="s">
        <v>0</v>
      </c>
      <c r="C109" s="87">
        <v>104303</v>
      </c>
      <c r="D109" s="76" t="s">
        <v>1</v>
      </c>
      <c r="E109" s="76" t="s">
        <v>217</v>
      </c>
      <c r="F109" s="76" t="s">
        <v>218</v>
      </c>
      <c r="G109" s="77" t="s">
        <v>4</v>
      </c>
      <c r="H109" s="77" t="s">
        <v>4</v>
      </c>
      <c r="I109" s="78">
        <v>3.0781324689536098</v>
      </c>
      <c r="J109" s="75">
        <v>85725114</v>
      </c>
      <c r="K109" s="75">
        <v>11717571</v>
      </c>
      <c r="L109" s="78">
        <v>2.6269373310847501</v>
      </c>
      <c r="M109" s="12"/>
      <c r="N109" s="12"/>
      <c r="O109" s="2"/>
      <c r="P109" s="2"/>
      <c r="Q109" s="2"/>
    </row>
    <row r="110" spans="1:17" ht="15" customHeight="1" x14ac:dyDescent="0.35">
      <c r="A110" s="76">
        <v>637</v>
      </c>
      <c r="B110" s="77" t="s">
        <v>23</v>
      </c>
      <c r="C110" s="87">
        <v>106053</v>
      </c>
      <c r="D110" s="76" t="s">
        <v>24</v>
      </c>
      <c r="E110" s="76" t="s">
        <v>48</v>
      </c>
      <c r="F110" s="76" t="s">
        <v>180</v>
      </c>
      <c r="G110" s="77" t="s">
        <v>4</v>
      </c>
      <c r="H110" s="77" t="s">
        <v>4</v>
      </c>
      <c r="I110" s="78">
        <v>0.27652328558247502</v>
      </c>
      <c r="J110" s="75">
        <v>1401503</v>
      </c>
      <c r="K110" s="75">
        <v>1060203</v>
      </c>
      <c r="L110" s="78">
        <v>2.60821074438079</v>
      </c>
      <c r="M110" s="12"/>
      <c r="N110" s="12"/>
    </row>
    <row r="111" spans="1:17" ht="15" customHeight="1" x14ac:dyDescent="0.35">
      <c r="A111" s="76">
        <v>681</v>
      </c>
      <c r="B111" s="77" t="s">
        <v>23</v>
      </c>
      <c r="C111" s="87">
        <v>109550</v>
      </c>
      <c r="D111" s="76" t="s">
        <v>32</v>
      </c>
      <c r="E111" s="76" t="s">
        <v>231</v>
      </c>
      <c r="F111" s="76" t="s">
        <v>219</v>
      </c>
      <c r="G111" s="77" t="s">
        <v>4</v>
      </c>
      <c r="H111" s="77" t="s">
        <v>4</v>
      </c>
      <c r="I111" s="78">
        <v>2.0291229458837199</v>
      </c>
      <c r="J111" s="75">
        <v>7855088</v>
      </c>
      <c r="K111" s="75">
        <v>7855088</v>
      </c>
      <c r="L111" s="78">
        <v>2.5831956890663998</v>
      </c>
      <c r="M111" s="12"/>
      <c r="N111" s="12"/>
    </row>
    <row r="112" spans="1:17" ht="15" customHeight="1" x14ac:dyDescent="0.35">
      <c r="A112" s="76">
        <v>603</v>
      </c>
      <c r="B112" s="77" t="s">
        <v>0</v>
      </c>
      <c r="C112" s="87">
        <v>109293</v>
      </c>
      <c r="D112" s="76" t="s">
        <v>1</v>
      </c>
      <c r="E112" s="76" t="s">
        <v>123</v>
      </c>
      <c r="F112" s="76" t="s">
        <v>148</v>
      </c>
      <c r="G112" s="77" t="s">
        <v>4</v>
      </c>
      <c r="H112" s="77" t="s">
        <v>4</v>
      </c>
      <c r="I112" s="78">
        <v>1.8813232786323399</v>
      </c>
      <c r="J112" s="75">
        <v>7400000</v>
      </c>
      <c r="K112" s="75">
        <v>7400000</v>
      </c>
      <c r="L112" s="78">
        <v>2.5423287549085698</v>
      </c>
      <c r="M112" s="12"/>
      <c r="N112" s="12"/>
      <c r="O112" s="2"/>
      <c r="P112" s="2"/>
      <c r="Q112" s="2"/>
    </row>
    <row r="113" spans="1:17" ht="15" customHeight="1" x14ac:dyDescent="0.35">
      <c r="A113" s="76">
        <v>697</v>
      </c>
      <c r="B113" s="77" t="s">
        <v>0</v>
      </c>
      <c r="C113" s="87">
        <v>109481</v>
      </c>
      <c r="D113" s="76" t="s">
        <v>63</v>
      </c>
      <c r="E113" s="76" t="s">
        <v>261</v>
      </c>
      <c r="F113" s="76" t="s">
        <v>233</v>
      </c>
      <c r="G113" s="77" t="s">
        <v>4</v>
      </c>
      <c r="H113" s="77" t="s">
        <v>4</v>
      </c>
      <c r="I113" s="78">
        <v>1.08065723621722</v>
      </c>
      <c r="J113" s="75">
        <v>6770000</v>
      </c>
      <c r="K113" s="75">
        <v>4270000</v>
      </c>
      <c r="L113" s="78">
        <v>2.5308131995719498</v>
      </c>
      <c r="M113" s="12"/>
      <c r="N113" s="12"/>
    </row>
    <row r="114" spans="1:17" ht="15" customHeight="1" x14ac:dyDescent="0.35">
      <c r="A114" s="76">
        <v>585</v>
      </c>
      <c r="B114" s="77" t="s">
        <v>12</v>
      </c>
      <c r="C114" s="87">
        <v>105495</v>
      </c>
      <c r="D114" s="76" t="s">
        <v>40</v>
      </c>
      <c r="E114" s="76" t="s">
        <v>202</v>
      </c>
      <c r="F114" s="76" t="s">
        <v>203</v>
      </c>
      <c r="G114" s="77"/>
      <c r="H114" s="77" t="s">
        <v>4</v>
      </c>
      <c r="I114" s="78">
        <v>0.958633216795992</v>
      </c>
      <c r="J114" s="75">
        <v>6107013</v>
      </c>
      <c r="K114" s="75">
        <v>3804405</v>
      </c>
      <c r="L114" s="78">
        <v>2.5197980151850001</v>
      </c>
      <c r="M114" s="12"/>
      <c r="N114" s="12"/>
    </row>
    <row r="115" spans="1:17" ht="15" customHeight="1" x14ac:dyDescent="0.35">
      <c r="A115" s="8">
        <v>437</v>
      </c>
      <c r="B115" s="9" t="s">
        <v>0</v>
      </c>
      <c r="C115" s="19">
        <v>108573</v>
      </c>
      <c r="D115" s="8" t="s">
        <v>66</v>
      </c>
      <c r="E115" s="8" t="s">
        <v>67</v>
      </c>
      <c r="F115" s="8" t="s">
        <v>10</v>
      </c>
      <c r="G115" s="9" t="s">
        <v>4</v>
      </c>
      <c r="H115" s="9"/>
      <c r="I115" s="10">
        <v>2.42733740511063</v>
      </c>
      <c r="J115" s="11">
        <v>9719246</v>
      </c>
      <c r="K115" s="11">
        <v>9719246</v>
      </c>
      <c r="L115" s="10">
        <v>2.4974544374230598</v>
      </c>
      <c r="M115" s="12"/>
      <c r="N115" s="12"/>
      <c r="O115" s="2"/>
      <c r="P115" s="2"/>
      <c r="Q115" s="2"/>
    </row>
    <row r="116" spans="1:17" ht="15" customHeight="1" x14ac:dyDescent="0.35">
      <c r="A116" s="76">
        <v>447</v>
      </c>
      <c r="B116" s="77" t="s">
        <v>7</v>
      </c>
      <c r="C116" s="87">
        <v>109321</v>
      </c>
      <c r="D116" s="76" t="s">
        <v>8</v>
      </c>
      <c r="E116" s="76" t="s">
        <v>72</v>
      </c>
      <c r="F116" s="76" t="s">
        <v>20</v>
      </c>
      <c r="G116" s="77" t="s">
        <v>4</v>
      </c>
      <c r="H116" s="77" t="s">
        <v>4</v>
      </c>
      <c r="I116" s="78">
        <v>2.2805232759265199</v>
      </c>
      <c r="J116" s="75">
        <v>9191250</v>
      </c>
      <c r="K116" s="75">
        <v>9191250</v>
      </c>
      <c r="L116" s="78">
        <v>2.4811894746922598</v>
      </c>
      <c r="M116" s="12"/>
      <c r="N116" s="12"/>
    </row>
    <row r="117" spans="1:17" ht="15" customHeight="1" x14ac:dyDescent="0.35">
      <c r="A117" s="76">
        <v>473</v>
      </c>
      <c r="B117" s="77" t="s">
        <v>7</v>
      </c>
      <c r="C117" s="87">
        <v>109322</v>
      </c>
      <c r="D117" s="76" t="s">
        <v>8</v>
      </c>
      <c r="E117" s="76" t="s">
        <v>38</v>
      </c>
      <c r="F117" s="76" t="s">
        <v>39</v>
      </c>
      <c r="G117" s="77" t="s">
        <v>4</v>
      </c>
      <c r="H117" s="77" t="s">
        <v>4</v>
      </c>
      <c r="I117" s="78">
        <v>2.3350603986929199</v>
      </c>
      <c r="J117" s="75">
        <v>10000000</v>
      </c>
      <c r="K117" s="75">
        <v>9500000</v>
      </c>
      <c r="L117" s="78">
        <v>2.4579583144136001</v>
      </c>
      <c r="M117" s="12"/>
      <c r="N117" s="12"/>
    </row>
    <row r="118" spans="1:17" ht="15" customHeight="1" x14ac:dyDescent="0.35">
      <c r="A118" s="76">
        <v>632</v>
      </c>
      <c r="B118" s="77" t="s">
        <v>7</v>
      </c>
      <c r="C118" s="87">
        <v>109551</v>
      </c>
      <c r="D118" s="76" t="s">
        <v>45</v>
      </c>
      <c r="E118" s="76" t="s">
        <v>158</v>
      </c>
      <c r="F118" s="76" t="s">
        <v>176</v>
      </c>
      <c r="G118" s="77" t="s">
        <v>4</v>
      </c>
      <c r="H118" s="77" t="s">
        <v>4</v>
      </c>
      <c r="I118" s="78">
        <v>2.7164810533096602</v>
      </c>
      <c r="J118" s="75">
        <v>12114721</v>
      </c>
      <c r="K118" s="75">
        <v>12114721</v>
      </c>
      <c r="L118" s="78">
        <v>2.2422976586168701</v>
      </c>
      <c r="M118" s="12"/>
      <c r="N118" s="12"/>
      <c r="O118" s="2"/>
      <c r="P118" s="2"/>
      <c r="Q118" s="2"/>
    </row>
    <row r="119" spans="1:17" ht="15" customHeight="1" x14ac:dyDescent="0.35">
      <c r="A119" s="76">
        <v>748</v>
      </c>
      <c r="B119" s="77" t="s">
        <v>23</v>
      </c>
      <c r="C119" s="87">
        <v>109308</v>
      </c>
      <c r="D119" s="76" t="s">
        <v>8</v>
      </c>
      <c r="E119" s="76" t="s">
        <v>293</v>
      </c>
      <c r="F119" s="76" t="s">
        <v>255</v>
      </c>
      <c r="G119" s="77" t="s">
        <v>4</v>
      </c>
      <c r="H119" s="77" t="s">
        <v>4</v>
      </c>
      <c r="I119" s="78">
        <v>3.0244882912273301</v>
      </c>
      <c r="J119" s="75">
        <v>16900000</v>
      </c>
      <c r="K119" s="75">
        <v>13550000</v>
      </c>
      <c r="L119" s="78">
        <v>2.2320946798725698</v>
      </c>
      <c r="M119" s="12"/>
      <c r="N119" s="12"/>
      <c r="O119" s="2"/>
      <c r="P119" s="2"/>
      <c r="Q119" s="2"/>
    </row>
    <row r="120" spans="1:17" ht="15" customHeight="1" x14ac:dyDescent="0.35">
      <c r="A120" s="76">
        <v>441</v>
      </c>
      <c r="B120" s="77" t="s">
        <v>0</v>
      </c>
      <c r="C120" s="87">
        <v>107140</v>
      </c>
      <c r="D120" s="76" t="s">
        <v>66</v>
      </c>
      <c r="E120" s="76" t="s">
        <v>15</v>
      </c>
      <c r="F120" s="76" t="s">
        <v>71</v>
      </c>
      <c r="G120" s="77" t="s">
        <v>4</v>
      </c>
      <c r="H120" s="77" t="s">
        <v>4</v>
      </c>
      <c r="I120" s="78">
        <v>2.2554100667524302</v>
      </c>
      <c r="J120" s="75">
        <v>20000000</v>
      </c>
      <c r="K120" s="75">
        <v>10200000</v>
      </c>
      <c r="L120" s="78">
        <v>2.2111863399533598</v>
      </c>
      <c r="M120" s="12"/>
      <c r="N120" s="12"/>
    </row>
    <row r="121" spans="1:17" ht="15" customHeight="1" x14ac:dyDescent="0.35">
      <c r="A121" s="76">
        <v>604</v>
      </c>
      <c r="B121" s="77" t="s">
        <v>7</v>
      </c>
      <c r="C121" s="87">
        <v>108905</v>
      </c>
      <c r="D121" s="76" t="s">
        <v>13</v>
      </c>
      <c r="E121" s="76" t="s">
        <v>140</v>
      </c>
      <c r="F121" s="76" t="s">
        <v>149</v>
      </c>
      <c r="G121" s="77"/>
      <c r="H121" s="77" t="s">
        <v>4</v>
      </c>
      <c r="I121" s="78">
        <v>0.27970295433247</v>
      </c>
      <c r="J121" s="75">
        <v>1269396</v>
      </c>
      <c r="K121" s="75">
        <v>1269396</v>
      </c>
      <c r="L121" s="78">
        <v>2.20343339928966</v>
      </c>
      <c r="M121" s="12"/>
      <c r="N121" s="12"/>
    </row>
    <row r="122" spans="1:17" ht="15" customHeight="1" x14ac:dyDescent="0.35">
      <c r="A122" s="76">
        <v>533</v>
      </c>
      <c r="B122" s="77" t="s">
        <v>7</v>
      </c>
      <c r="C122" s="87">
        <v>101020</v>
      </c>
      <c r="D122" s="76" t="s">
        <v>8</v>
      </c>
      <c r="E122" s="76" t="s">
        <v>38</v>
      </c>
      <c r="F122" s="76" t="s">
        <v>92</v>
      </c>
      <c r="G122" s="77" t="s">
        <v>4</v>
      </c>
      <c r="H122" s="77" t="s">
        <v>4</v>
      </c>
      <c r="I122" s="78">
        <v>5.3433553184867</v>
      </c>
      <c r="J122" s="75">
        <v>50500000</v>
      </c>
      <c r="K122" s="75">
        <v>24569380</v>
      </c>
      <c r="L122" s="78">
        <v>2.1748026683972901</v>
      </c>
      <c r="M122" s="12"/>
      <c r="N122" s="12"/>
      <c r="O122" s="2"/>
      <c r="P122" s="2"/>
      <c r="Q122" s="2"/>
    </row>
    <row r="123" spans="1:17" ht="15" customHeight="1" x14ac:dyDescent="0.35">
      <c r="A123" s="76">
        <v>743</v>
      </c>
      <c r="B123" s="77" t="s">
        <v>23</v>
      </c>
      <c r="C123" s="87">
        <v>51927</v>
      </c>
      <c r="D123" s="76" t="s">
        <v>45</v>
      </c>
      <c r="E123" s="76" t="s">
        <v>291</v>
      </c>
      <c r="F123" s="76" t="s">
        <v>299</v>
      </c>
      <c r="G123" s="77"/>
      <c r="H123" s="77" t="s">
        <v>4</v>
      </c>
      <c r="I123" s="78">
        <v>0.27626221551167801</v>
      </c>
      <c r="J123" s="75">
        <v>4260000</v>
      </c>
      <c r="K123" s="75">
        <v>1274000</v>
      </c>
      <c r="L123" s="78">
        <v>2.1684632300759699</v>
      </c>
      <c r="M123" s="12"/>
      <c r="N123" s="12"/>
    </row>
    <row r="124" spans="1:17" ht="90" customHeight="1" x14ac:dyDescent="0.35">
      <c r="A124" s="76">
        <v>449</v>
      </c>
      <c r="B124" s="77" t="s">
        <v>7</v>
      </c>
      <c r="C124" s="87">
        <v>109310</v>
      </c>
      <c r="D124" s="76" t="s">
        <v>8</v>
      </c>
      <c r="E124" s="76" t="s">
        <v>72</v>
      </c>
      <c r="F124" s="76" t="s">
        <v>21</v>
      </c>
      <c r="G124" s="77" t="s">
        <v>4</v>
      </c>
      <c r="H124" s="77" t="s">
        <v>4</v>
      </c>
      <c r="I124" s="78">
        <v>6.0803464439452002</v>
      </c>
      <c r="J124" s="75">
        <v>28042650</v>
      </c>
      <c r="K124" s="75">
        <v>28042650</v>
      </c>
      <c r="L124" s="78">
        <v>2.1682495926544698</v>
      </c>
      <c r="M124" s="12"/>
      <c r="N124" s="12"/>
    </row>
    <row r="125" spans="1:17" ht="30" customHeight="1" x14ac:dyDescent="0.35">
      <c r="A125" s="76">
        <v>497</v>
      </c>
      <c r="B125" s="77" t="s">
        <v>0</v>
      </c>
      <c r="C125" s="87">
        <v>12546</v>
      </c>
      <c r="D125" s="76" t="s">
        <v>63</v>
      </c>
      <c r="E125" s="76" t="s">
        <v>55</v>
      </c>
      <c r="F125" s="76" t="s">
        <v>56</v>
      </c>
      <c r="G125" s="77" t="s">
        <v>4</v>
      </c>
      <c r="H125" s="77" t="s">
        <v>4</v>
      </c>
      <c r="I125" s="78">
        <v>2.1117648945482501</v>
      </c>
      <c r="J125" s="75">
        <v>57566051</v>
      </c>
      <c r="K125" s="75">
        <v>10000000</v>
      </c>
      <c r="L125" s="78">
        <v>2.1117648945482501</v>
      </c>
      <c r="M125" s="12"/>
      <c r="N125" s="12"/>
      <c r="O125" s="2"/>
      <c r="P125" s="2"/>
      <c r="Q125" s="2"/>
    </row>
    <row r="126" spans="1:17" ht="15" customHeight="1" x14ac:dyDescent="0.35">
      <c r="A126" s="8">
        <v>530</v>
      </c>
      <c r="B126" s="9" t="s">
        <v>7</v>
      </c>
      <c r="C126" s="19">
        <v>97171</v>
      </c>
      <c r="D126" s="8" t="s">
        <v>13</v>
      </c>
      <c r="E126" s="8" t="s">
        <v>83</v>
      </c>
      <c r="F126" s="8" t="s">
        <v>89</v>
      </c>
      <c r="G126" s="9" t="s">
        <v>4</v>
      </c>
      <c r="H126" s="9"/>
      <c r="I126" s="10">
        <v>0.94942748314951597</v>
      </c>
      <c r="J126" s="11">
        <v>8032031</v>
      </c>
      <c r="K126" s="11">
        <v>4542105</v>
      </c>
      <c r="L126" s="10">
        <v>2.0902807908437002</v>
      </c>
      <c r="M126" s="12"/>
      <c r="N126" s="12"/>
    </row>
    <row r="127" spans="1:17" ht="15" customHeight="1" x14ac:dyDescent="0.35">
      <c r="A127" s="76">
        <v>470</v>
      </c>
      <c r="B127" s="77" t="s">
        <v>0</v>
      </c>
      <c r="C127" s="87">
        <v>4483</v>
      </c>
      <c r="D127" s="76" t="s">
        <v>63</v>
      </c>
      <c r="E127" s="76" t="s">
        <v>99</v>
      </c>
      <c r="F127" s="76" t="s">
        <v>100</v>
      </c>
      <c r="G127" s="77"/>
      <c r="H127" s="77" t="s">
        <v>4</v>
      </c>
      <c r="I127" s="78">
        <v>1.57281197490581</v>
      </c>
      <c r="J127" s="75">
        <v>68382794</v>
      </c>
      <c r="K127" s="75">
        <v>7700726</v>
      </c>
      <c r="L127" s="78">
        <v>2.04242038335842</v>
      </c>
      <c r="M127" s="12"/>
      <c r="N127" s="12"/>
    </row>
    <row r="128" spans="1:17" ht="15" customHeight="1" x14ac:dyDescent="0.35">
      <c r="A128" s="4">
        <v>628</v>
      </c>
      <c r="B128" s="5" t="s">
        <v>0</v>
      </c>
      <c r="C128" s="21">
        <v>108826</v>
      </c>
      <c r="D128" s="4" t="s">
        <v>1</v>
      </c>
      <c r="E128" s="4" t="s">
        <v>171</v>
      </c>
      <c r="F128" s="4" t="s">
        <v>172</v>
      </c>
      <c r="G128" s="5" t="s">
        <v>4</v>
      </c>
      <c r="H128" s="5"/>
      <c r="I128" s="6">
        <v>60.6868128303052</v>
      </c>
      <c r="J128" s="7">
        <v>600000000</v>
      </c>
      <c r="K128" s="7">
        <v>300000000</v>
      </c>
      <c r="L128" s="6">
        <v>2.0228937610101698</v>
      </c>
      <c r="M128" s="12"/>
      <c r="N128" s="12"/>
    </row>
    <row r="129" spans="1:17" ht="15" customHeight="1" x14ac:dyDescent="0.35">
      <c r="A129" s="76">
        <v>725</v>
      </c>
      <c r="B129" s="77" t="s">
        <v>23</v>
      </c>
      <c r="C129" s="87">
        <v>109519</v>
      </c>
      <c r="D129" s="76" t="s">
        <v>45</v>
      </c>
      <c r="E129" s="76" t="s">
        <v>291</v>
      </c>
      <c r="F129" s="76" t="s">
        <v>292</v>
      </c>
      <c r="G129" s="77" t="s">
        <v>4</v>
      </c>
      <c r="H129" s="77" t="s">
        <v>4</v>
      </c>
      <c r="I129" s="78">
        <v>1.9046033637328901</v>
      </c>
      <c r="J129" s="75">
        <v>10100000</v>
      </c>
      <c r="K129" s="75">
        <v>10100000</v>
      </c>
      <c r="L129" s="78">
        <v>1.8857459046860301</v>
      </c>
      <c r="M129" s="12"/>
      <c r="N129" s="12"/>
    </row>
    <row r="130" spans="1:17" ht="15" customHeight="1" x14ac:dyDescent="0.35">
      <c r="A130" s="76">
        <v>436</v>
      </c>
      <c r="B130" s="77" t="s">
        <v>0</v>
      </c>
      <c r="C130" s="87">
        <v>109304</v>
      </c>
      <c r="D130" s="76" t="s">
        <v>63</v>
      </c>
      <c r="E130" s="76" t="s">
        <v>64</v>
      </c>
      <c r="F130" s="76" t="s">
        <v>65</v>
      </c>
      <c r="G130" s="77"/>
      <c r="H130" s="77" t="s">
        <v>4</v>
      </c>
      <c r="I130" s="78">
        <v>1.7189639191877599</v>
      </c>
      <c r="J130" s="75">
        <v>9270000</v>
      </c>
      <c r="K130" s="75">
        <v>9270000</v>
      </c>
      <c r="L130" s="78">
        <v>1.85433000991129</v>
      </c>
      <c r="M130" s="12"/>
      <c r="N130" s="12"/>
    </row>
    <row r="131" spans="1:17" ht="15" customHeight="1" x14ac:dyDescent="0.35">
      <c r="A131" s="76">
        <v>624</v>
      </c>
      <c r="B131" s="77" t="s">
        <v>12</v>
      </c>
      <c r="C131" s="87">
        <v>105309</v>
      </c>
      <c r="D131" s="76" t="s">
        <v>40</v>
      </c>
      <c r="E131" s="76" t="s">
        <v>168</v>
      </c>
      <c r="F131" s="76" t="s">
        <v>169</v>
      </c>
      <c r="G131" s="77" t="s">
        <v>4</v>
      </c>
      <c r="H131" s="77" t="s">
        <v>4</v>
      </c>
      <c r="I131" s="78">
        <v>0.69322232403080997</v>
      </c>
      <c r="J131" s="75">
        <v>5850000</v>
      </c>
      <c r="K131" s="75">
        <v>3814141</v>
      </c>
      <c r="L131" s="78">
        <v>1.8175057608798599</v>
      </c>
      <c r="M131" s="12"/>
      <c r="N131" s="12"/>
    </row>
    <row r="132" spans="1:17" ht="45" customHeight="1" x14ac:dyDescent="0.35">
      <c r="A132" s="8">
        <v>529</v>
      </c>
      <c r="B132" s="9" t="s">
        <v>23</v>
      </c>
      <c r="C132" s="19">
        <v>108914</v>
      </c>
      <c r="D132" s="8" t="s">
        <v>13</v>
      </c>
      <c r="E132" s="8" t="s">
        <v>86</v>
      </c>
      <c r="F132" s="8" t="s">
        <v>88</v>
      </c>
      <c r="G132" s="9" t="s">
        <v>4</v>
      </c>
      <c r="H132" s="9"/>
      <c r="I132" s="10">
        <v>1.45646482320578</v>
      </c>
      <c r="J132" s="11">
        <v>8137995</v>
      </c>
      <c r="K132" s="11">
        <v>8137995</v>
      </c>
      <c r="L132" s="10">
        <v>1.7897096560096</v>
      </c>
      <c r="M132" s="12"/>
      <c r="N132" s="12"/>
    </row>
    <row r="133" spans="1:17" ht="15" customHeight="1" x14ac:dyDescent="0.35">
      <c r="A133" s="76">
        <v>583</v>
      </c>
      <c r="B133" s="77" t="s">
        <v>12</v>
      </c>
      <c r="C133" s="87">
        <v>105099</v>
      </c>
      <c r="D133" s="76" t="s">
        <v>24</v>
      </c>
      <c r="E133" s="76" t="s">
        <v>132</v>
      </c>
      <c r="F133" s="76" t="s">
        <v>201</v>
      </c>
      <c r="G133" s="77"/>
      <c r="H133" s="77" t="s">
        <v>4</v>
      </c>
      <c r="I133" s="78">
        <v>0.15089648621608501</v>
      </c>
      <c r="J133" s="75">
        <v>2078914</v>
      </c>
      <c r="K133" s="75">
        <v>843914</v>
      </c>
      <c r="L133" s="78">
        <v>1.78805525463596</v>
      </c>
      <c r="M133" s="12"/>
      <c r="N133" s="12"/>
    </row>
    <row r="134" spans="1:17" ht="15" customHeight="1" x14ac:dyDescent="0.35">
      <c r="A134" s="76">
        <v>581</v>
      </c>
      <c r="B134" s="77" t="s">
        <v>23</v>
      </c>
      <c r="C134" s="87">
        <v>105907</v>
      </c>
      <c r="D134" s="76" t="s">
        <v>24</v>
      </c>
      <c r="E134" s="76" t="s">
        <v>199</v>
      </c>
      <c r="F134" s="76" t="s">
        <v>200</v>
      </c>
      <c r="G134" s="77" t="s">
        <v>4</v>
      </c>
      <c r="H134" s="77" t="s">
        <v>4</v>
      </c>
      <c r="I134" s="78">
        <v>2.2437401394073602</v>
      </c>
      <c r="J134" s="75">
        <v>16088466</v>
      </c>
      <c r="K134" s="75">
        <v>12611870</v>
      </c>
      <c r="L134" s="78">
        <v>1.7790701453530364</v>
      </c>
      <c r="M134" s="12"/>
      <c r="N134" s="12"/>
    </row>
    <row r="135" spans="1:17" ht="15" customHeight="1" x14ac:dyDescent="0.35">
      <c r="A135" s="76">
        <v>614</v>
      </c>
      <c r="B135" s="77" t="s">
        <v>12</v>
      </c>
      <c r="C135" s="87">
        <v>104946</v>
      </c>
      <c r="D135" s="76" t="s">
        <v>32</v>
      </c>
      <c r="E135" s="76" t="s">
        <v>225</v>
      </c>
      <c r="F135" s="76" t="s">
        <v>226</v>
      </c>
      <c r="G135" s="77" t="s">
        <v>4</v>
      </c>
      <c r="H135" s="77" t="s">
        <v>4</v>
      </c>
      <c r="I135" s="78">
        <v>3.47256824465541</v>
      </c>
      <c r="J135" s="75">
        <v>20122087</v>
      </c>
      <c r="K135" s="75">
        <v>19794412</v>
      </c>
      <c r="L135" s="78">
        <v>1.75431745315567</v>
      </c>
      <c r="M135" s="12"/>
      <c r="N135" s="12"/>
      <c r="O135" s="2"/>
      <c r="P135" s="2"/>
      <c r="Q135" s="2"/>
    </row>
    <row r="136" spans="1:17" ht="15" customHeight="1" x14ac:dyDescent="0.35">
      <c r="A136" s="4">
        <v>550</v>
      </c>
      <c r="B136" s="5" t="s">
        <v>0</v>
      </c>
      <c r="C136" s="21">
        <v>-18039</v>
      </c>
      <c r="D136" s="4" t="s">
        <v>63</v>
      </c>
      <c r="E136" s="4" t="s">
        <v>29</v>
      </c>
      <c r="F136" s="4" t="s">
        <v>104</v>
      </c>
      <c r="G136" s="5" t="s">
        <v>4</v>
      </c>
      <c r="H136" s="5"/>
      <c r="I136" s="6">
        <v>24.934057406810702</v>
      </c>
      <c r="J136" s="7">
        <v>647448358</v>
      </c>
      <c r="K136" s="7">
        <v>144927753</v>
      </c>
      <c r="L136" s="6">
        <v>1.7204473877967801</v>
      </c>
      <c r="M136" s="12"/>
      <c r="N136" s="12"/>
    </row>
    <row r="137" spans="1:17" ht="15" customHeight="1" x14ac:dyDescent="0.35">
      <c r="A137" s="76">
        <v>709</v>
      </c>
      <c r="B137" s="77" t="s">
        <v>12</v>
      </c>
      <c r="C137" s="87">
        <v>106670</v>
      </c>
      <c r="D137" s="76" t="s">
        <v>66</v>
      </c>
      <c r="E137" s="76" t="s">
        <v>238</v>
      </c>
      <c r="F137" s="76" t="s">
        <v>239</v>
      </c>
      <c r="G137" s="77" t="s">
        <v>4</v>
      </c>
      <c r="H137" s="77" t="s">
        <v>4</v>
      </c>
      <c r="I137" s="78">
        <v>2.3119852257062501</v>
      </c>
      <c r="J137" s="75">
        <v>26650000</v>
      </c>
      <c r="K137" s="75">
        <v>14100000</v>
      </c>
      <c r="L137" s="78">
        <v>1.6397058338342201</v>
      </c>
      <c r="M137" s="12"/>
      <c r="N137" s="12"/>
    </row>
    <row r="138" spans="1:17" ht="15" customHeight="1" x14ac:dyDescent="0.35">
      <c r="A138" s="15">
        <v>588</v>
      </c>
      <c r="B138" s="16" t="s">
        <v>23</v>
      </c>
      <c r="C138" s="20">
        <v>109554</v>
      </c>
      <c r="D138" s="15" t="s">
        <v>32</v>
      </c>
      <c r="E138" s="15" t="s">
        <v>32</v>
      </c>
      <c r="F138" s="15" t="s">
        <v>134</v>
      </c>
      <c r="G138" s="16" t="s">
        <v>4</v>
      </c>
      <c r="H138" s="16" t="s">
        <v>4</v>
      </c>
      <c r="I138" s="17">
        <v>2.79555766798372</v>
      </c>
      <c r="J138" s="18">
        <v>19581800</v>
      </c>
      <c r="K138" s="18">
        <v>17202165</v>
      </c>
      <c r="L138" s="17">
        <v>1.6251196683578599</v>
      </c>
      <c r="M138" s="12"/>
      <c r="N138" s="12"/>
    </row>
    <row r="139" spans="1:17" ht="75" customHeight="1" x14ac:dyDescent="0.35">
      <c r="A139" s="76">
        <v>474</v>
      </c>
      <c r="B139" s="77" t="s">
        <v>12</v>
      </c>
      <c r="C139" s="87">
        <v>103320</v>
      </c>
      <c r="D139" s="76" t="s">
        <v>40</v>
      </c>
      <c r="E139" s="76" t="s">
        <v>41</v>
      </c>
      <c r="F139" s="76" t="s">
        <v>102</v>
      </c>
      <c r="G139" s="77" t="s">
        <v>4</v>
      </c>
      <c r="H139" s="77" t="s">
        <v>4</v>
      </c>
      <c r="I139" s="78">
        <v>1.4152838905244201</v>
      </c>
      <c r="J139" s="75">
        <v>9100000</v>
      </c>
      <c r="K139" s="75">
        <v>9000000</v>
      </c>
      <c r="L139" s="78">
        <v>1.57253765613824</v>
      </c>
      <c r="M139" s="12"/>
      <c r="N139" s="12"/>
      <c r="O139" s="2"/>
      <c r="P139" s="2"/>
      <c r="Q139" s="2"/>
    </row>
    <row r="140" spans="1:17" ht="15" customHeight="1" x14ac:dyDescent="0.35">
      <c r="A140" s="76">
        <v>459</v>
      </c>
      <c r="B140" s="77" t="s">
        <v>23</v>
      </c>
      <c r="C140" s="87">
        <v>104387</v>
      </c>
      <c r="D140" s="76" t="s">
        <v>13</v>
      </c>
      <c r="E140" s="76" t="s">
        <v>27</v>
      </c>
      <c r="F140" s="76" t="s">
        <v>28</v>
      </c>
      <c r="G140" s="77" t="s">
        <v>4</v>
      </c>
      <c r="H140" s="77" t="s">
        <v>4</v>
      </c>
      <c r="I140" s="78">
        <v>1.19473082607369</v>
      </c>
      <c r="J140" s="75">
        <v>8489534</v>
      </c>
      <c r="K140" s="75">
        <v>7841152</v>
      </c>
      <c r="L140" s="78">
        <v>1.52366747395496</v>
      </c>
      <c r="M140" s="12"/>
      <c r="N140" s="12"/>
      <c r="O140" s="79"/>
    </row>
    <row r="141" spans="1:17" ht="15" customHeight="1" x14ac:dyDescent="0.35">
      <c r="A141" s="15">
        <v>606</v>
      </c>
      <c r="B141" s="16" t="s">
        <v>12</v>
      </c>
      <c r="C141" s="85">
        <v>109419</v>
      </c>
      <c r="D141" s="15" t="s">
        <v>40</v>
      </c>
      <c r="E141" s="15" t="s">
        <v>150</v>
      </c>
      <c r="F141" s="15" t="s">
        <v>151</v>
      </c>
      <c r="G141" s="16" t="s">
        <v>4</v>
      </c>
      <c r="H141" s="16" t="s">
        <v>4</v>
      </c>
      <c r="I141" s="17">
        <v>3.2221947905885</v>
      </c>
      <c r="J141" s="18">
        <v>21200000</v>
      </c>
      <c r="K141" s="18">
        <v>21200000</v>
      </c>
      <c r="L141" s="17">
        <v>1.5199032031077799</v>
      </c>
      <c r="M141" s="12"/>
      <c r="N141" s="12"/>
    </row>
    <row r="142" spans="1:17" ht="15" customHeight="1" x14ac:dyDescent="0.35">
      <c r="A142" s="76">
        <v>576</v>
      </c>
      <c r="B142" s="77" t="s">
        <v>0</v>
      </c>
      <c r="C142" s="87">
        <v>100449</v>
      </c>
      <c r="D142" s="76" t="s">
        <v>66</v>
      </c>
      <c r="E142" s="76" t="s">
        <v>46</v>
      </c>
      <c r="F142" s="76" t="s">
        <v>195</v>
      </c>
      <c r="G142" s="77" t="s">
        <v>4</v>
      </c>
      <c r="H142" s="77" t="s">
        <v>4</v>
      </c>
      <c r="I142" s="78">
        <v>0.186637807465482</v>
      </c>
      <c r="J142" s="75">
        <v>1800000</v>
      </c>
      <c r="K142" s="75">
        <v>1285617</v>
      </c>
      <c r="L142" s="78">
        <v>1.45173723951598</v>
      </c>
      <c r="M142" s="12"/>
      <c r="N142" s="12"/>
    </row>
    <row r="143" spans="1:17" ht="15" customHeight="1" x14ac:dyDescent="0.35">
      <c r="A143" s="76">
        <v>478</v>
      </c>
      <c r="B143" s="77" t="s">
        <v>0</v>
      </c>
      <c r="C143" s="87">
        <v>100921</v>
      </c>
      <c r="D143" s="76" t="s">
        <v>63</v>
      </c>
      <c r="E143" s="76" t="s">
        <v>43</v>
      </c>
      <c r="F143" s="76" t="s">
        <v>44</v>
      </c>
      <c r="G143" s="77" t="s">
        <v>4</v>
      </c>
      <c r="H143" s="77" t="s">
        <v>4</v>
      </c>
      <c r="I143" s="78">
        <v>2.55182163961664</v>
      </c>
      <c r="J143" s="75">
        <v>19800000</v>
      </c>
      <c r="K143" s="75">
        <v>18029136</v>
      </c>
      <c r="L143" s="78">
        <v>1.4153876478698899</v>
      </c>
      <c r="M143" s="12"/>
      <c r="N143" s="12"/>
    </row>
    <row r="144" spans="1:17" ht="15" customHeight="1" x14ac:dyDescent="0.35">
      <c r="A144" s="76">
        <v>432</v>
      </c>
      <c r="B144" s="77" t="s">
        <v>0</v>
      </c>
      <c r="C144" s="87">
        <v>108720</v>
      </c>
      <c r="D144" s="76" t="s">
        <v>1</v>
      </c>
      <c r="E144" s="76" t="s">
        <v>2</v>
      </c>
      <c r="F144" s="76" t="s">
        <v>6</v>
      </c>
      <c r="G144" s="77" t="s">
        <v>4</v>
      </c>
      <c r="H144" s="77" t="s">
        <v>4</v>
      </c>
      <c r="I144" s="78">
        <v>4.3794906670924503</v>
      </c>
      <c r="J144" s="75">
        <v>68829273</v>
      </c>
      <c r="K144" s="75">
        <v>32830000</v>
      </c>
      <c r="L144" s="78">
        <v>1.3339904560135301</v>
      </c>
      <c r="M144" s="12"/>
      <c r="N144" s="12"/>
    </row>
    <row r="145" spans="1:17" ht="15" customHeight="1" x14ac:dyDescent="0.35">
      <c r="A145" s="76">
        <v>682</v>
      </c>
      <c r="B145" s="77" t="s">
        <v>7</v>
      </c>
      <c r="C145" s="87">
        <v>109484</v>
      </c>
      <c r="D145" s="76" t="s">
        <v>45</v>
      </c>
      <c r="E145" s="76" t="s">
        <v>158</v>
      </c>
      <c r="F145" s="76" t="s">
        <v>220</v>
      </c>
      <c r="G145" s="77"/>
      <c r="H145" s="77" t="s">
        <v>4</v>
      </c>
      <c r="I145" s="78">
        <v>1.5155824743156801</v>
      </c>
      <c r="J145" s="75">
        <v>11700000</v>
      </c>
      <c r="K145" s="75">
        <v>11700000</v>
      </c>
      <c r="L145" s="78">
        <v>1.29536963616725</v>
      </c>
      <c r="M145" s="12"/>
      <c r="N145" s="12"/>
      <c r="O145" s="2"/>
      <c r="P145" s="2"/>
      <c r="Q145" s="2"/>
    </row>
    <row r="146" spans="1:17" ht="15" customHeight="1" x14ac:dyDescent="0.35">
      <c r="A146" s="76">
        <v>650</v>
      </c>
      <c r="B146" s="77" t="s">
        <v>0</v>
      </c>
      <c r="C146" s="87">
        <v>69050</v>
      </c>
      <c r="D146" s="76" t="s">
        <v>63</v>
      </c>
      <c r="E146" s="76" t="s">
        <v>193</v>
      </c>
      <c r="F146" s="76" t="s">
        <v>194</v>
      </c>
      <c r="G146" s="77" t="s">
        <v>4</v>
      </c>
      <c r="H146" s="77" t="s">
        <v>4</v>
      </c>
      <c r="I146" s="78">
        <v>1.8489215991605601</v>
      </c>
      <c r="J146" s="75">
        <v>17078876</v>
      </c>
      <c r="K146" s="75">
        <v>14662049</v>
      </c>
      <c r="L146" s="78">
        <v>1.26102538544276</v>
      </c>
      <c r="M146" s="12"/>
      <c r="N146" s="12"/>
    </row>
    <row r="147" spans="1:17" ht="15" customHeight="1" x14ac:dyDescent="0.35">
      <c r="A147" s="76">
        <v>690</v>
      </c>
      <c r="B147" s="77" t="s">
        <v>0</v>
      </c>
      <c r="C147" s="87">
        <v>109314</v>
      </c>
      <c r="D147" s="76" t="s">
        <v>63</v>
      </c>
      <c r="E147" s="76" t="s">
        <v>261</v>
      </c>
      <c r="F147" s="76" t="s">
        <v>262</v>
      </c>
      <c r="G147" s="77" t="s">
        <v>4</v>
      </c>
      <c r="H147" s="77" t="s">
        <v>4</v>
      </c>
      <c r="I147" s="78">
        <v>1.4641632770792301</v>
      </c>
      <c r="J147" s="75">
        <v>11658000</v>
      </c>
      <c r="K147" s="75">
        <v>11658000</v>
      </c>
      <c r="L147" s="78">
        <v>1.25593007126371</v>
      </c>
      <c r="M147" s="12"/>
      <c r="N147" s="12"/>
    </row>
    <row r="148" spans="1:17" ht="15" customHeight="1" x14ac:dyDescent="0.35">
      <c r="A148" s="76">
        <v>599</v>
      </c>
      <c r="B148" s="77" t="s">
        <v>7</v>
      </c>
      <c r="C148" s="87">
        <v>11908</v>
      </c>
      <c r="D148" s="76" t="s">
        <v>13</v>
      </c>
      <c r="E148" s="76" t="s">
        <v>142</v>
      </c>
      <c r="F148" s="76" t="s">
        <v>143</v>
      </c>
      <c r="G148" s="77" t="s">
        <v>4</v>
      </c>
      <c r="H148" s="77" t="s">
        <v>4</v>
      </c>
      <c r="I148" s="78">
        <v>1.5381246633863299</v>
      </c>
      <c r="J148" s="75">
        <v>17451245</v>
      </c>
      <c r="K148" s="75">
        <v>12451245</v>
      </c>
      <c r="L148" s="78">
        <v>1.23531796489936</v>
      </c>
      <c r="M148" s="12"/>
      <c r="N148" s="12"/>
    </row>
    <row r="149" spans="1:17" ht="60" customHeight="1" x14ac:dyDescent="0.35">
      <c r="A149" s="15">
        <v>525</v>
      </c>
      <c r="B149" s="16" t="s">
        <v>7</v>
      </c>
      <c r="C149" s="20">
        <v>108906</v>
      </c>
      <c r="D149" s="15" t="s">
        <v>13</v>
      </c>
      <c r="E149" s="15" t="s">
        <v>83</v>
      </c>
      <c r="F149" s="15" t="s">
        <v>84</v>
      </c>
      <c r="G149" s="16" t="s">
        <v>4</v>
      </c>
      <c r="H149" s="16" t="s">
        <v>4</v>
      </c>
      <c r="I149" s="17">
        <v>3.5307757002064499</v>
      </c>
      <c r="J149" s="18">
        <v>29830716</v>
      </c>
      <c r="K149" s="18">
        <v>29830716</v>
      </c>
      <c r="L149" s="17">
        <v>1.1836040744735901</v>
      </c>
      <c r="M149" s="12"/>
      <c r="N149" s="12"/>
      <c r="O149" s="2"/>
      <c r="P149" s="2"/>
      <c r="Q149" s="2"/>
    </row>
    <row r="150" spans="1:17" ht="15" customHeight="1" x14ac:dyDescent="0.35">
      <c r="A150" s="15">
        <v>429</v>
      </c>
      <c r="B150" s="16" t="s">
        <v>0</v>
      </c>
      <c r="C150" s="20">
        <v>106917</v>
      </c>
      <c r="D150" s="15" t="s">
        <v>1</v>
      </c>
      <c r="E150" s="15" t="s">
        <v>2</v>
      </c>
      <c r="F150" s="15" t="s">
        <v>5</v>
      </c>
      <c r="G150" s="16" t="s">
        <v>4</v>
      </c>
      <c r="H150" s="16" t="s">
        <v>4</v>
      </c>
      <c r="I150" s="17">
        <v>4.9078304105019903</v>
      </c>
      <c r="J150" s="18">
        <v>118000000</v>
      </c>
      <c r="K150" s="86">
        <v>42329678</v>
      </c>
      <c r="L150" s="17">
        <v>1.159</v>
      </c>
      <c r="M150" s="12"/>
      <c r="N150" s="12"/>
      <c r="O150" s="2"/>
      <c r="P150" s="2"/>
      <c r="Q150" s="2"/>
    </row>
    <row r="151" spans="1:17" ht="15" customHeight="1" x14ac:dyDescent="0.35">
      <c r="A151" s="76">
        <v>428</v>
      </c>
      <c r="B151" s="77" t="s">
        <v>0</v>
      </c>
      <c r="C151" s="87">
        <v>99478</v>
      </c>
      <c r="D151" s="76" t="s">
        <v>1</v>
      </c>
      <c r="E151" s="76" t="s">
        <v>2</v>
      </c>
      <c r="F151" s="76" t="s">
        <v>3</v>
      </c>
      <c r="G151" s="77" t="s">
        <v>4</v>
      </c>
      <c r="H151" s="77" t="s">
        <v>4</v>
      </c>
      <c r="I151" s="78">
        <v>8.1461640374921807</v>
      </c>
      <c r="J151" s="75">
        <v>135872000</v>
      </c>
      <c r="K151" s="75">
        <v>77307000</v>
      </c>
      <c r="L151" s="78">
        <v>1.05374209806255</v>
      </c>
      <c r="M151" s="12"/>
      <c r="N151" s="12"/>
      <c r="O151" s="2"/>
      <c r="P151" s="2"/>
      <c r="Q151" s="2"/>
    </row>
    <row r="152" spans="1:17" ht="15" customHeight="1" x14ac:dyDescent="0.35">
      <c r="A152" s="76">
        <v>439</v>
      </c>
      <c r="B152" s="77" t="s">
        <v>12</v>
      </c>
      <c r="C152" s="87">
        <v>108907</v>
      </c>
      <c r="D152" s="76" t="s">
        <v>13</v>
      </c>
      <c r="E152" s="76" t="s">
        <v>14</v>
      </c>
      <c r="F152" s="76" t="s">
        <v>70</v>
      </c>
      <c r="G152" s="77" t="s">
        <v>4</v>
      </c>
      <c r="H152" s="77" t="s">
        <v>4</v>
      </c>
      <c r="I152" s="78">
        <v>1.97390445002982</v>
      </c>
      <c r="J152" s="75">
        <v>18829369</v>
      </c>
      <c r="K152" s="75">
        <v>18829369</v>
      </c>
      <c r="L152" s="78">
        <v>1.04831152336003</v>
      </c>
      <c r="M152" s="12"/>
      <c r="N152" s="12"/>
      <c r="O152" s="2"/>
      <c r="P152" s="2"/>
      <c r="Q152" s="2"/>
    </row>
    <row r="153" spans="1:17" ht="15.75" customHeight="1" x14ac:dyDescent="0.35">
      <c r="A153" s="4">
        <v>589</v>
      </c>
      <c r="B153" s="5" t="s">
        <v>0</v>
      </c>
      <c r="C153" s="21">
        <v>101595</v>
      </c>
      <c r="D153" s="4" t="s">
        <v>66</v>
      </c>
      <c r="E153" s="4" t="s">
        <v>135</v>
      </c>
      <c r="F153" s="4" t="s">
        <v>136</v>
      </c>
      <c r="G153" s="5" t="s">
        <v>4</v>
      </c>
      <c r="H153" s="5"/>
      <c r="I153" s="6">
        <v>12.0401335968137</v>
      </c>
      <c r="J153" s="7">
        <v>125000000</v>
      </c>
      <c r="K153" s="7">
        <v>115500000</v>
      </c>
      <c r="L153" s="6">
        <v>1.04243580924794</v>
      </c>
      <c r="M153" s="12"/>
      <c r="N153" s="12"/>
    </row>
    <row r="154" spans="1:17" ht="15" customHeight="1" x14ac:dyDescent="0.35">
      <c r="A154" s="76">
        <v>577</v>
      </c>
      <c r="B154" s="77" t="s">
        <v>0</v>
      </c>
      <c r="C154" s="87">
        <v>109467</v>
      </c>
      <c r="D154" s="76" t="s">
        <v>66</v>
      </c>
      <c r="E154" s="76" t="s">
        <v>46</v>
      </c>
      <c r="F154" s="76" t="s">
        <v>196</v>
      </c>
      <c r="G154" s="77" t="s">
        <v>4</v>
      </c>
      <c r="H154" s="77" t="s">
        <v>4</v>
      </c>
      <c r="I154" s="78">
        <v>0.76393635023170203</v>
      </c>
      <c r="J154" s="75">
        <v>8800000</v>
      </c>
      <c r="K154" s="75">
        <v>7524800</v>
      </c>
      <c r="L154" s="78">
        <v>1.01522479033556</v>
      </c>
      <c r="M154" s="12"/>
      <c r="N154" s="12"/>
    </row>
    <row r="155" spans="1:17" ht="15" customHeight="1" x14ac:dyDescent="0.35">
      <c r="A155" s="15">
        <v>542</v>
      </c>
      <c r="B155" s="16" t="s">
        <v>7</v>
      </c>
      <c r="C155" s="20">
        <v>107458</v>
      </c>
      <c r="D155" s="15" t="s">
        <v>8</v>
      </c>
      <c r="E155" s="15" t="s">
        <v>30</v>
      </c>
      <c r="F155" s="15" t="s">
        <v>271</v>
      </c>
      <c r="G155" s="16" t="s">
        <v>4</v>
      </c>
      <c r="H155" s="16" t="s">
        <v>4</v>
      </c>
      <c r="I155" s="17">
        <v>5.9591204950433196</v>
      </c>
      <c r="J155" s="18">
        <v>59910388</v>
      </c>
      <c r="K155" s="18">
        <v>59910388</v>
      </c>
      <c r="L155" s="17">
        <v>0.99467232544768691</v>
      </c>
      <c r="M155" s="12"/>
      <c r="N155" s="12"/>
      <c r="O155" s="2"/>
      <c r="P155" s="2"/>
      <c r="Q155" s="2"/>
    </row>
    <row r="156" spans="1:17" ht="15" customHeight="1" x14ac:dyDescent="0.35">
      <c r="A156" s="76">
        <v>609</v>
      </c>
      <c r="B156" s="77" t="s">
        <v>0</v>
      </c>
      <c r="C156" s="87">
        <v>107044</v>
      </c>
      <c r="D156" s="76" t="s">
        <v>63</v>
      </c>
      <c r="E156" s="76" t="s">
        <v>155</v>
      </c>
      <c r="F156" s="76" t="s">
        <v>156</v>
      </c>
      <c r="G156" s="77"/>
      <c r="H156" s="77" t="s">
        <v>4</v>
      </c>
      <c r="I156" s="78">
        <v>0.91271207492504502</v>
      </c>
      <c r="J156" s="75">
        <v>9300000</v>
      </c>
      <c r="K156" s="75">
        <v>9300000</v>
      </c>
      <c r="L156" s="78">
        <v>0.98141083325273604</v>
      </c>
      <c r="M156" s="12"/>
      <c r="N156" s="12"/>
    </row>
    <row r="157" spans="1:17" ht="15" customHeight="1" x14ac:dyDescent="0.35">
      <c r="A157" s="76">
        <v>458</v>
      </c>
      <c r="B157" s="77" t="s">
        <v>23</v>
      </c>
      <c r="C157" s="87">
        <v>109379</v>
      </c>
      <c r="D157" s="76" t="s">
        <v>24</v>
      </c>
      <c r="E157" s="76" t="s">
        <v>25</v>
      </c>
      <c r="F157" s="76" t="s">
        <v>26</v>
      </c>
      <c r="G157" s="77" t="s">
        <v>4</v>
      </c>
      <c r="H157" s="77" t="s">
        <v>4</v>
      </c>
      <c r="I157" s="78">
        <v>0.26061936832990101</v>
      </c>
      <c r="J157" s="75">
        <v>3174933</v>
      </c>
      <c r="K157" s="75">
        <v>2674933</v>
      </c>
      <c r="L157" s="78">
        <v>0.974302415536768</v>
      </c>
      <c r="M157" s="12"/>
      <c r="N157" s="12"/>
    </row>
    <row r="158" spans="1:17" ht="15" customHeight="1" x14ac:dyDescent="0.35">
      <c r="A158" s="15">
        <v>547</v>
      </c>
      <c r="B158" s="16" t="s">
        <v>23</v>
      </c>
      <c r="C158" s="20">
        <v>77384</v>
      </c>
      <c r="D158" s="15" t="s">
        <v>45</v>
      </c>
      <c r="E158" s="15" t="s">
        <v>161</v>
      </c>
      <c r="F158" s="15" t="s">
        <v>163</v>
      </c>
      <c r="G158" s="16" t="s">
        <v>4</v>
      </c>
      <c r="H158" s="16" t="s">
        <v>4</v>
      </c>
      <c r="I158" s="17">
        <v>2.1250148276250398</v>
      </c>
      <c r="J158" s="18">
        <v>26000000</v>
      </c>
      <c r="K158" s="18">
        <v>26000000</v>
      </c>
      <c r="L158" s="17">
        <v>0.81699999999999995</v>
      </c>
      <c r="M158" s="12"/>
      <c r="N158" s="12"/>
    </row>
    <row r="159" spans="1:17" ht="15" customHeight="1" x14ac:dyDescent="0.35">
      <c r="A159" s="76">
        <v>700</v>
      </c>
      <c r="B159" s="77" t="s">
        <v>0</v>
      </c>
      <c r="C159" s="87">
        <v>109382</v>
      </c>
      <c r="D159" s="76" t="s">
        <v>63</v>
      </c>
      <c r="E159" s="76" t="s">
        <v>263</v>
      </c>
      <c r="F159" s="76" t="s">
        <v>270</v>
      </c>
      <c r="G159" s="77"/>
      <c r="H159" s="77" t="s">
        <v>4</v>
      </c>
      <c r="I159" s="78">
        <v>1.41464778983259</v>
      </c>
      <c r="J159" s="75">
        <v>48468000</v>
      </c>
      <c r="K159" s="75">
        <v>20000000</v>
      </c>
      <c r="L159" s="78">
        <v>0.70732389491629699</v>
      </c>
      <c r="M159" s="12"/>
      <c r="N159" s="12"/>
    </row>
    <row r="160" spans="1:17" ht="15" customHeight="1" x14ac:dyDescent="0.35">
      <c r="A160" s="76">
        <v>685</v>
      </c>
      <c r="B160" s="77" t="s">
        <v>0</v>
      </c>
      <c r="C160" s="87">
        <v>100937</v>
      </c>
      <c r="D160" s="76" t="s">
        <v>63</v>
      </c>
      <c r="E160" s="76" t="s">
        <v>193</v>
      </c>
      <c r="F160" s="76" t="s">
        <v>222</v>
      </c>
      <c r="G160" s="77" t="s">
        <v>4</v>
      </c>
      <c r="H160" s="77" t="s">
        <v>4</v>
      </c>
      <c r="I160" s="78">
        <v>2.7279970744159399</v>
      </c>
      <c r="J160" s="75">
        <v>77183424</v>
      </c>
      <c r="K160" s="75">
        <v>39588000</v>
      </c>
      <c r="L160" s="78">
        <v>0.68909696736787496</v>
      </c>
      <c r="M160" s="12"/>
      <c r="N160" s="12"/>
    </row>
    <row r="161" spans="1:17" ht="15" customHeight="1" x14ac:dyDescent="0.35">
      <c r="A161" s="15">
        <v>500</v>
      </c>
      <c r="B161" s="16" t="s">
        <v>0</v>
      </c>
      <c r="C161" s="20">
        <v>15829</v>
      </c>
      <c r="D161" s="15" t="s">
        <v>63</v>
      </c>
      <c r="E161" s="15" t="s">
        <v>55</v>
      </c>
      <c r="F161" s="15" t="s">
        <v>58</v>
      </c>
      <c r="G161" s="16" t="s">
        <v>4</v>
      </c>
      <c r="H161" s="16" t="s">
        <v>4</v>
      </c>
      <c r="I161" s="17">
        <v>1.2596817209250799</v>
      </c>
      <c r="J161" s="18">
        <v>43566697</v>
      </c>
      <c r="K161" s="18">
        <v>20000000</v>
      </c>
      <c r="L161" s="17">
        <v>0.62984086046254295</v>
      </c>
      <c r="M161" s="12"/>
      <c r="N161" s="12"/>
      <c r="O161" s="2"/>
      <c r="P161" s="2"/>
      <c r="Q161" s="2"/>
    </row>
    <row r="162" spans="1:17" ht="15" customHeight="1" x14ac:dyDescent="0.35">
      <c r="A162" s="76">
        <v>561</v>
      </c>
      <c r="B162" s="77" t="s">
        <v>23</v>
      </c>
      <c r="C162" s="87">
        <v>108810</v>
      </c>
      <c r="D162" s="76" t="s">
        <v>24</v>
      </c>
      <c r="E162" s="76" t="s">
        <v>110</v>
      </c>
      <c r="F162" s="76" t="s">
        <v>115</v>
      </c>
      <c r="G162" s="77" t="s">
        <v>4</v>
      </c>
      <c r="H162" s="77" t="s">
        <v>4</v>
      </c>
      <c r="I162" s="78">
        <v>1.0957624212363</v>
      </c>
      <c r="J162" s="75">
        <v>18296217</v>
      </c>
      <c r="K162" s="75">
        <v>18296217</v>
      </c>
      <c r="L162" s="78">
        <v>0.59890108498183003</v>
      </c>
      <c r="M162" s="12"/>
      <c r="N162" s="12"/>
    </row>
    <row r="163" spans="1:17" ht="15" customHeight="1" x14ac:dyDescent="0.35">
      <c r="A163" s="15">
        <v>733</v>
      </c>
      <c r="B163" s="16" t="s">
        <v>23</v>
      </c>
      <c r="C163" s="20">
        <v>18003</v>
      </c>
      <c r="D163" s="15" t="s">
        <v>24</v>
      </c>
      <c r="E163" s="15" t="s">
        <v>241</v>
      </c>
      <c r="F163" s="15" t="s">
        <v>294</v>
      </c>
      <c r="G163" s="16" t="s">
        <v>4</v>
      </c>
      <c r="H163" s="16" t="s">
        <v>4</v>
      </c>
      <c r="I163" s="17">
        <v>1.52042722300111</v>
      </c>
      <c r="J163" s="18">
        <v>35934878</v>
      </c>
      <c r="K163" s="18">
        <v>29134878</v>
      </c>
      <c r="L163" s="17">
        <v>0.52185810525827803</v>
      </c>
      <c r="M163" s="12"/>
      <c r="N163" s="12"/>
      <c r="O163" s="2"/>
      <c r="P163" s="2"/>
      <c r="Q163" s="2"/>
    </row>
    <row r="164" spans="1:17" ht="15" customHeight="1" x14ac:dyDescent="0.35">
      <c r="A164" s="15">
        <v>623</v>
      </c>
      <c r="B164" s="16" t="s">
        <v>12</v>
      </c>
      <c r="C164" s="20">
        <v>109478</v>
      </c>
      <c r="D164" s="15" t="s">
        <v>66</v>
      </c>
      <c r="E164" s="15" t="s">
        <v>166</v>
      </c>
      <c r="F164" s="15" t="s">
        <v>167</v>
      </c>
      <c r="G164" s="16" t="s">
        <v>4</v>
      </c>
      <c r="H164" s="16" t="s">
        <v>4</v>
      </c>
      <c r="I164" s="17">
        <v>0.54303332208513599</v>
      </c>
      <c r="J164" s="18">
        <v>12750000</v>
      </c>
      <c r="K164" s="18">
        <v>11504960</v>
      </c>
      <c r="L164" s="17">
        <v>0.47199931341363699</v>
      </c>
      <c r="M164" s="12"/>
      <c r="N164" s="12"/>
    </row>
    <row r="166" spans="1:17" x14ac:dyDescent="0.35">
      <c r="J166" s="3"/>
    </row>
  </sheetData>
  <autoFilter ref="A1:M164" xr:uid="{00000000-0009-0000-0000-000001000000}"/>
  <sortState xmlns:xlrd2="http://schemas.microsoft.com/office/spreadsheetml/2017/richdata2" ref="A2:CC164">
    <sortCondition descending="1" ref="L2:L164"/>
  </sortState>
  <phoneticPr fontId="5" type="noConversion"/>
  <pageMargins left="0.7" right="0.7" top="0.75" bottom="0.75" header="0.3" footer="0.3"/>
  <pageSetup scale="63" fitToHeight="0" orientation="landscape" horizontalDpi="1200" verticalDpi="1200" r:id="rId1"/>
  <headerFooter>
    <oddHeader>&amp;C&amp;"-,Bold"&amp;12FY17 HB2 Cohort - Selected Projects 
(Sorted Based on Score/HB2 Cost)</oddHeader>
    <oddFooter>&amp;L&amp;F&amp;R&amp;D</oddFooter>
  </headerFooter>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9F93569CE05147B21C5A18A2874FDD" ma:contentTypeVersion="16" ma:contentTypeDescription="Create a new document." ma:contentTypeScope="" ma:versionID="aa5e43b560d8121f9c9fbaad38757d0c">
  <xsd:schema xmlns:xsd="http://www.w3.org/2001/XMLSchema" xmlns:xs="http://www.w3.org/2001/XMLSchema" xmlns:p="http://schemas.microsoft.com/office/2006/metadata/properties" xmlns:ns2="4a7c050e-656f-4a5d-b04a-1ef0cb6cbdb7" xmlns:ns3="275986ff-652a-4b0d-97e3-ba88febbc6e8" targetNamespace="http://schemas.microsoft.com/office/2006/metadata/properties" ma:root="true" ma:fieldsID="080a062c121579a5fd0bed3fddc0c273" ns2:_="" ns3:_="">
    <xsd:import namespace="4a7c050e-656f-4a5d-b04a-1ef0cb6cbdb7"/>
    <xsd:import namespace="275986ff-652a-4b0d-97e3-ba88febbc6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c050e-656f-4a5d-b04a-1ef0cb6cbd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5986ff-652a-4b0d-97e3-ba88febbc6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880a464-30f6-473c-99eb-7d5523f36049}" ma:internalName="TaxCatchAll" ma:showField="CatchAllData" ma:web="275986ff-652a-4b0d-97e3-ba88febbc6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5986ff-652a-4b0d-97e3-ba88febbc6e8" xsi:nil="true"/>
    <lcf76f155ced4ddcb4097134ff3c332f xmlns="4a7c050e-656f-4a5d-b04a-1ef0cb6cbdb7">
      <Terms xmlns="http://schemas.microsoft.com/office/infopath/2007/PartnerControls"/>
    </lcf76f155ced4ddcb4097134ff3c332f>
    <SharedWithUsers xmlns="275986ff-652a-4b0d-97e3-ba88febbc6e8">
      <UserInfo>
        <DisplayName/>
        <AccountId xsi:nil="true"/>
        <AccountType/>
      </UserInfo>
    </SharedWithUsers>
    <MediaLengthInSeconds xmlns="4a7c050e-656f-4a5d-b04a-1ef0cb6cbdb7" xsi:nil="true"/>
  </documentManagement>
</p:properties>
</file>

<file path=customXml/itemProps1.xml><?xml version="1.0" encoding="utf-8"?>
<ds:datastoreItem xmlns:ds="http://schemas.openxmlformats.org/officeDocument/2006/customXml" ds:itemID="{18CA6406-3244-4D2C-8664-BE251DD62434}"/>
</file>

<file path=customXml/itemProps2.xml><?xml version="1.0" encoding="utf-8"?>
<ds:datastoreItem xmlns:ds="http://schemas.openxmlformats.org/officeDocument/2006/customXml" ds:itemID="{DAAB3233-6121-4888-B815-26DDBA1EDF4C}"/>
</file>

<file path=customXml/itemProps3.xml><?xml version="1.0" encoding="utf-8"?>
<ds:datastoreItem xmlns:ds="http://schemas.openxmlformats.org/officeDocument/2006/customXml" ds:itemID="{5339A5A4-94E7-4A3A-BFA5-348B71DA39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Projects</vt:lpstr>
      <vt:lpstr>_1_V_Flat_File_010816</vt:lpstr>
      <vt:lpstr>Projects!Print_Area</vt:lpstr>
      <vt:lpstr>Projects!Print_Titles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Chad Tucker</dc:creator>
  <cp:lastModifiedBy>Scully, Casey (VDOT)</cp:lastModifiedBy>
  <cp:lastPrinted>2023-09-11T15:38:23Z</cp:lastPrinted>
  <dcterms:created xsi:type="dcterms:W3CDTF">2016-01-08T23:04:37Z</dcterms:created>
  <dcterms:modified xsi:type="dcterms:W3CDTF">2024-04-11T18:07:27Z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0x010100649F93569CE05147B21C5A18A2874FDD</vt:lpwstr>
  </property>
  <property fmtid="{D5CDD505-2E9C-101B-9397-08002B2CF9AE}" pid="3" name="Order">
    <vt:r8>58800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